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'07'!$A$1:$T$69</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<sst xmlns="http://schemas.openxmlformats.org/spreadsheetml/2006/main" count="1090" uniqueCount="483">
  <si>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</si>
  <si>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</si>
  <si>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</si>
  <si>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</si>
  <si>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</si>
  <si>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</si>
  <si>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</si>
  <si>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</si>
  <si>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</si>
  <si>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</si>
  <si>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</si>
  <si>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</si>
  <si>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</si>
  <si>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</si>
  <si>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</si>
  <si>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</si>
  <si>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</si>
  <si>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</si>
  <si>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</si>
  <si>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</si>
  <si>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</si>
  <si>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</si>
  <si>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</si>
  <si>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</si>
  <si>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</si>
  <si>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</si>
  <si>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</si>
  <si>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</si>
  <si>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</si>
  <si>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</si>
  <si>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</si>
  <si>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</si>
  <si>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</si>
  <si>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</si>
  <si>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</si>
  <si>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</si>
  <si>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</si>
  <si>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</si>
  <si>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</si>
  <si>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</si>
  <si>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</si>
  <si>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</si>
  <si>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</si>
  <si>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</si>
  <si>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</si>
  <si>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</si>
  <si>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</si>
  <si>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</si>
  <si>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</si>
  <si>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</si>
  <si>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</si>
  <si>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</si>
  <si>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</si>
  <si>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</si>
  <si>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</si>
  <si>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</si>
  <si>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</si>
  <si>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</si>
  <si>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</si>
  <si>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</si>
  <si>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</si>
  <si>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</si>
  <si>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</si>
  <si>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</si>
  <si>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</si>
  <si>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</si>
  <si>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</si>
  <si>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</si>
  <si>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</si>
  <si>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</si>
  <si>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</si>
  <si>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</si>
  <si>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</si>
  <si>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</si>
  <si>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</si>
  <si>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</si>
  <si>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</si>
  <si>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</si>
  <si>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</si>
  <si>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</si>
  <si>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</si>
  <si>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</si>
  <si>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</si>
  <si>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</si>
  <si>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</si>
  <si>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</si>
  <si>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</si>
  <si>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</si>
  <si>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</si>
  <si>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</si>
  <si>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</si>
  <si>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</si>
  <si>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</si>
  <si>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</si>
  <si>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</si>
  <si>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</si>
  <si>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</si>
  <si>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</si>
  <si>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</si>
  <si>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</si>
  <si>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</si>
  <si>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</si>
  <si>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</si>
  <si>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</si>
  <si>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</si>
  <si>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</si>
  <si>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</si>
  <si>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</si>
  <si>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</si>
  <si>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</si>
  <si>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</si>
  <si>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</si>
  <si>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</si>
  <si>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</si>
  <si>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</si>
  <si>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</si>
  <si>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</si>
  <si>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</si>
  <si>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</si>
  <si>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</si>
  <si>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</si>
  <si>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</si>
  <si>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</si>
  <si>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</si>
  <si>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</si>
  <si>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</si>
  <si>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</si>
  <si>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</si>
  <si>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</si>
  <si>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</si>
  <si>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</si>
  <si>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</si>
  <si>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</si>
  <si>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</si>
  <si>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</si>
  <si>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</si>
  <si>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</si>
  <si>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</si>
  <si>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</si>
  <si>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</si>
  <si>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</si>
  <si>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</si>
  <si>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</si>
  <si>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</si>
  <si>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</si>
  <si>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</si>
  <si>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</si>
  <si>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</si>
  <si>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</si>
  <si>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</si>
  <si>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</si>
  <si>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</si>
  <si>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</si>
  <si>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</si>
  <si>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</si>
  <si>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</si>
  <si>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</si>
  <si>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</si>
  <si>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</si>
  <si>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</si>
  <si>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</si>
  <si>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</si>
  <si>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</si>
  <si>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</si>
  <si>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</si>
  <si>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</si>
  <si>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</si>
  <si>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</si>
  <si>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</si>
  <si>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</si>
  <si>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</si>
  <si>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</si>
  <si>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</si>
  <si>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</si>
  <si>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</si>
  <si>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</si>
  <si>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</si>
  <si>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</si>
  <si>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</si>
  <si>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</si>
  <si>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</si>
  <si>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</si>
  <si>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</si>
  <si>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</si>
  <si>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</si>
  <si>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</si>
  <si>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</si>
  <si>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</si>
  <si>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</si>
  <si>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</si>
  <si>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</si>
  <si>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</si>
  <si>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</si>
  <si>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</si>
  <si>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</si>
  <si>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</si>
  <si>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</si>
  <si>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</si>
  <si>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</si>
  <si>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</si>
  <si>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</si>
  <si>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</si>
  <si>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</si>
  <si>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</si>
  <si>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</si>
  <si>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</si>
  <si>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</si>
  <si>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</si>
  <si>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</si>
  <si>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</si>
  <si>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</si>
  <si>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</si>
  <si>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</si>
  <si>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</si>
  <si>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</si>
  <si>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</si>
  <si>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</si>
  <si>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</si>
  <si>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</si>
  <si>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</si>
  <si>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</si>
  <si>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</si>
  <si>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</si>
  <si>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</si>
  <si>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</si>
  <si>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</si>
  <si>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</si>
  <si>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</si>
  <si>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</si>
  <si>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</si>
  <si>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</si>
  <si>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</si>
  <si>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</si>
  <si>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</si>
  <si>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</si>
  <si>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</si>
  <si>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</si>
  <si>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</si>
  <si>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</si>
  <si>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</si>
  <si>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</si>
  <si>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</si>
  <si>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</si>
  <si>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</si>
  <si>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</si>
  <si>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</si>
  <si>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</si>
  <si>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</si>
  <si>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</si>
  <si>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</si>
  <si>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</si>
  <si>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</si>
  <si>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</si>
  <si>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</si>
  <si>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</si>
  <si>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</si>
  <si>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</si>
  <si>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</si>
  <si>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</si>
  <si>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</si>
  <si>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</si>
  <si>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</si>
  <si>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</si>
  <si>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</si>
  <si>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</si>
  <si>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</si>
  <si>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</si>
  <si>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</si>
  <si>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</si>
  <si>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</si>
  <si>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</si>
  <si>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</si>
  <si>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</si>
  <si>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</si>
  <si>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</si>
  <si>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</si>
  <si>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</si>
  <si>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</si>
  <si>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</si>
  <si>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</si>
  <si>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</si>
  <si>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</si>
  <si>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</si>
  <si>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</si>
  <si>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</si>
  <si>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</si>
  <si>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</si>
  <si>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</si>
  <si>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</si>
  <si>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</si>
  <si>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</si>
  <si>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</si>
  <si>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</si>
  <si>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</si>
  <si>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</si>
  <si>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</si>
  <si>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</si>
  <si>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</si>
  <si>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</si>
  <si>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</si>
  <si>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</si>
  <si>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</si>
  <si>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</si>
  <si>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</si>
  <si>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</si>
  <si>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</si>
  <si>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</si>
  <si>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</si>
  <si>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</si>
  <si>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</si>
  <si>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</si>
  <si>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</si>
  <si>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</si>
  <si>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</si>
  <si>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</si>
  <si>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</si>
  <si>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</si>
  <si>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</si>
  <si>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</si>
  <si>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</si>
  <si>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</si>
  <si>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</si>
  <si>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</si>
  <si>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</si>
  <si>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</si>
  <si>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</si>
  <si>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</si>
  <si>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</si>
  <si>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</si>
  <si>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</si>
  <si>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</si>
  <si>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</si>
  <si>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</si>
  <si>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</si>
  <si>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</si>
  <si>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</si>
  <si>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</si>
  <si>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</si>
  <si>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</si>
  <si>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</si>
  <si>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</si>
  <si>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</si>
  <si>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</si>
  <si>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</si>
  <si>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</si>
  <si>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</si>
  <si>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</si>
  <si>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</si>
  <si>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</si>
  <si>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</si>
  <si>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</si>
  <si>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</si>
  <si>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</si>
  <si>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</si>
  <si>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</si>
  <si>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</si>
  <si>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</si>
  <si>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</si>
  <si>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</si>
  <si>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</si>
  <si>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</si>
  <si>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</si>
  <si>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</si>
  <si>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</si>
  <si>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</si>
  <si>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</si>
  <si>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</si>
  <si>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</si>
  <si>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</si>
  <si>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</si>
  <si>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</si>
  <si>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</si>
  <si>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</si>
  <si>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</si>
  <si>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</si>
  <si>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</si>
  <si>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</si>
  <si>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</si>
  <si>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</si>
  <si>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</si>
  <si>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</si>
  <si>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</si>
  <si>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</si>
  <si>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</si>
  <si>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</si>
  <si>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</si>
  <si>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</si>
  <si>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</si>
  <si>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</si>
  <si>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</si>
  <si>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</si>
  <si>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</si>
  <si>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</si>
  <si>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</si>
  <si>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</si>
  <si>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</si>
  <si>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</si>
  <si>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</si>
  <si>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</si>
  <si>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</si>
  <si>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</si>
  <si>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</si>
  <si>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</si>
  <si>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</si>
  <si>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</si>
  <si>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</si>
  <si>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</si>
  <si>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</si>
  <si>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</si>
  <si>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</si>
  <si>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</si>
  <si>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</si>
  <si>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</si>
  <si>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</si>
  <si>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</si>
  <si>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</si>
  <si>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</si>
  <si>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</si>
  <si>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</si>
  <si>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</si>
  <si>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</si>
  <si>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</si>
  <si>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</si>
  <si>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</si>
  <si>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</si>
  <si>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</si>
  <si>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</si>
  <si>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</si>
  <si>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</si>
  <si>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</si>
  <si>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</si>
  <si>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</si>
  <si>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</si>
  <si>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</si>
  <si>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</si>
  <si>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</si>
  <si>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</si>
  <si>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</si>
  <si>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</si>
  <si>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</si>
  <si>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</si>
  <si>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</si>
  <si>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</si>
  <si>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Nguyễn Hồng Nghị</t>
  </si>
  <si>
    <t xml:space="preserve"> Lương Hồ Điệp</t>
  </si>
  <si>
    <t xml:space="preserve"> Hà Ích Đạt</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</si>
  <si>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</si>
  <si>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</si>
  <si>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</si>
  <si>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</si>
  <si>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</si>
  <si>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</si>
  <si>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</si>
  <si>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</si>
  <si>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</si>
  <si>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</si>
  <si>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</si>
  <si>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</si>
  <si>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</si>
  <si>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</si>
  <si>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</si>
  <si>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</si>
  <si>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</si>
  <si>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</si>
  <si>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</si>
  <si>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</si>
  <si>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</si>
  <si>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</si>
  <si>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</si>
  <si>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</si>
  <si>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</si>
  <si>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</si>
  <si>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Phạm Đức thắng</t>
  </si>
  <si>
    <t xml:space="preserve">Nguyễn Tuyên </t>
  </si>
  <si>
    <t xml:space="preserve">   KẾT QUẢ THI HÀNH ÁN DÂN SỰ TÍNH BẰNG TIÊN</t>
  </si>
  <si>
    <t>Cục THADS tỉnh Tuyên Quang</t>
  </si>
  <si>
    <t xml:space="preserve">Nguyễn Văn Quế </t>
  </si>
  <si>
    <t xml:space="preserve">Nguyễn văn Quế </t>
  </si>
  <si>
    <r>
      <t xml:space="preserve">Đơn vị nhận báo cáo: </t>
    </r>
    <r>
      <rPr>
        <b/>
        <sz val="9"/>
        <rFont val="Times New Roman"/>
        <family val="1"/>
      </rPr>
      <t>Tổng cục</t>
    </r>
  </si>
  <si>
    <t>Duy Thị Thúy</t>
  </si>
  <si>
    <t>Nguyễn Thị Dương Hồng</t>
  </si>
  <si>
    <t>Tuyên Quang, ngày 06  tháng 2 năm 2016</t>
  </si>
  <si>
    <t>04 tháng / năm 2017</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</si>
</sst>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5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0"/>
      <color indexed="14"/>
      <name val="Times New Roman"/>
      <family val="1"/>
    </font>
    <font>
      <b/>
      <sz val="10"/>
      <color indexed="14"/>
      <name val="Times New Roman"/>
      <family val="1"/>
    </font>
    <font>
      <sz val="8"/>
      <name val=".VnTime"/>
      <family val="0"/>
    </font>
    <font>
      <b/>
      <sz val="9"/>
      <color indexed="14"/>
      <name val="Times New Roman"/>
      <family val="1"/>
    </font>
    <font>
      <sz val="9"/>
      <name val=".VnTime"/>
      <family val="0"/>
    </font>
    <font>
      <sz val="9"/>
      <color indexed="10"/>
      <name val="Times New Roman"/>
      <family val="1"/>
    </font>
    <font>
      <b/>
      <sz val="8"/>
      <name val="Times New Roman"/>
      <family val="1"/>
    </font>
    <font>
      <sz val="10"/>
      <color indexed="8"/>
      <name val="Times New Roman"/>
      <family val="1"/>
    </font>
    <font>
      <sz val="12"/>
      <color indexed="8"/>
      <name val="Times New Roman"/>
      <family val="1"/>
    </font>
    <font>
      <sz val="10"/>
      <name val=".VnTime"/>
      <family val="0"/>
    </font>
    <font>
      <sz val="10"/>
      <color indexed="12"/>
      <name val=".VnTime"/>
      <family val="0"/>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9"/>
      <color rgb="FFFF0000"/>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3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32"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3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2"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32"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32"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2"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32"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32"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2"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2"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33"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33"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3"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3"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3"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33"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33"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33"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33"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3"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3"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4"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5"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6" fillId="39" borderId="3" applyNumberFormat="0" applyAlignment="0" applyProtection="0"/>
    <xf numFmtId="0" fontId="39" fillId="40" borderId="4" applyNumberFormat="0" applyAlignment="0" applyProtection="0"/>
    <xf numFmtId="0" fontId="39" fillId="40" borderId="4" applyNumberFormat="0" applyAlignment="0" applyProtection="0"/>
    <xf numFmtId="0" fontId="13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8"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9"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4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41"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4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42" fillId="42" borderId="1" applyNumberFormat="0" applyAlignment="0" applyProtection="0"/>
    <xf numFmtId="0" fontId="45" fillId="9" borderId="2" applyNumberFormat="0" applyAlignment="0" applyProtection="0"/>
    <xf numFmtId="0" fontId="45" fillId="9" borderId="2" applyNumberFormat="0" applyAlignment="0" applyProtection="0"/>
    <xf numFmtId="0" fontId="143"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4"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5"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7"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05">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7" fillId="0" borderId="20" xfId="0" applyNumberFormat="1" applyFont="1" applyFill="1" applyBorder="1" applyAlignment="1" applyProtection="1">
      <alignment vertical="center"/>
      <protection/>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3"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right" vertical="center"/>
      <protection/>
    </xf>
    <xf numFmtId="194" fontId="106"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194" fontId="12" fillId="0" borderId="26" xfId="93" applyNumberFormat="1" applyFont="1" applyFill="1" applyBorder="1" applyAlignment="1" applyProtection="1">
      <alignment horizontal="left" vertical="center" wrapText="1"/>
      <protection locked="0"/>
    </xf>
    <xf numFmtId="194" fontId="12" fillId="0" borderId="20" xfId="93" applyNumberFormat="1" applyFont="1" applyFill="1" applyBorder="1" applyAlignment="1" applyProtection="1">
      <alignment vertical="center"/>
      <protection/>
    </xf>
    <xf numFmtId="9" fontId="12" fillId="0" borderId="20" xfId="146" applyNumberFormat="1" applyFont="1" applyFill="1" applyBorder="1" applyAlignment="1" applyProtection="1">
      <alignment vertical="center"/>
      <protection/>
    </xf>
    <xf numFmtId="0" fontId="24" fillId="0" borderId="20" xfId="0" applyFont="1" applyFill="1" applyBorder="1" applyAlignment="1" applyProtection="1">
      <alignment vertical="center"/>
      <protection locked="0"/>
    </xf>
    <xf numFmtId="3" fontId="24" fillId="0" borderId="20" xfId="0" applyNumberFormat="1" applyFont="1" applyFill="1" applyBorder="1" applyAlignment="1" applyProtection="1">
      <alignment horizontal="right" vertical="center"/>
      <protection/>
    </xf>
    <xf numFmtId="3" fontId="24" fillId="0" borderId="20" xfId="146"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0" fontId="24" fillId="0" borderId="26" xfId="0"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194" fontId="149" fillId="0" borderId="20" xfId="93" applyNumberFormat="1" applyFont="1" applyFill="1" applyBorder="1" applyAlignment="1" applyProtection="1">
      <alignment horizontal="center"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3" fontId="107" fillId="0" borderId="20" xfId="0" applyNumberFormat="1" applyFont="1" applyFill="1" applyBorder="1" applyAlignment="1" applyProtection="1">
      <alignment horizontal="right" vertical="center"/>
      <protection/>
    </xf>
    <xf numFmtId="194" fontId="12" fillId="0" borderId="20" xfId="93"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7" fillId="0" borderId="20" xfId="0" applyNumberFormat="1" applyFont="1" applyFill="1" applyBorder="1" applyAlignment="1" applyProtection="1">
      <alignment horizontal="right" vertical="center"/>
      <protection locked="0"/>
    </xf>
    <xf numFmtId="194" fontId="104" fillId="0" borderId="20" xfId="93" applyNumberFormat="1" applyFont="1" applyFill="1" applyBorder="1" applyAlignment="1" applyProtection="1">
      <alignment horizontal="right" vertical="center" wrapText="1"/>
      <protection/>
    </xf>
    <xf numFmtId="194" fontId="103" fillId="0" borderId="20" xfId="93" applyNumberFormat="1" applyFont="1" applyFill="1" applyBorder="1" applyAlignment="1" applyProtection="1">
      <alignment horizontal="right" vertical="center" wrapText="1"/>
      <protection/>
    </xf>
    <xf numFmtId="9" fontId="103" fillId="0" borderId="20" xfId="93" applyNumberFormat="1" applyFont="1" applyFill="1" applyBorder="1" applyAlignment="1" applyProtection="1">
      <alignment horizontal="right" vertical="center" wrapText="1"/>
      <protection/>
    </xf>
    <xf numFmtId="194" fontId="6" fillId="0" borderId="20" xfId="93" applyNumberFormat="1" applyFont="1" applyFill="1" applyBorder="1" applyAlignment="1" applyProtection="1">
      <alignment horizontal="right" vertical="center" wrapText="1"/>
      <protection/>
    </xf>
    <xf numFmtId="0" fontId="5" fillId="0" borderId="20" xfId="0" applyFont="1" applyFill="1" applyBorder="1" applyAlignment="1" applyProtection="1">
      <alignment vertical="center"/>
      <protection locked="0"/>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0" fontId="5" fillId="0" borderId="26"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194" fontId="6" fillId="0" borderId="26" xfId="93" applyNumberFormat="1" applyFont="1" applyFill="1" applyBorder="1" applyAlignment="1" applyProtection="1">
      <alignment horizontal="left" vertical="center" wrapText="1"/>
      <protection locked="0"/>
    </xf>
    <xf numFmtId="194" fontId="6" fillId="0" borderId="20" xfId="93" applyNumberFormat="1" applyFont="1" applyFill="1" applyBorder="1" applyAlignment="1" applyProtection="1">
      <alignment vertical="center" wrapText="1"/>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194" fontId="6" fillId="0" borderId="26" xfId="93" applyNumberFormat="1" applyFont="1" applyFill="1" applyBorder="1" applyAlignment="1" applyProtection="1">
      <alignment vertical="center" wrapText="1"/>
      <protection locked="0"/>
    </xf>
    <xf numFmtId="194" fontId="12" fillId="0" borderId="20" xfId="93" applyNumberFormat="1" applyFont="1" applyFill="1" applyBorder="1" applyAlignment="1" applyProtection="1">
      <alignment horizontal="right" vertical="center" wrapText="1"/>
      <protection/>
    </xf>
    <xf numFmtId="49" fontId="5" fillId="0" borderId="20" xfId="0" applyNumberFormat="1" applyFont="1" applyFill="1" applyBorder="1" applyAlignment="1" applyProtection="1">
      <alignment horizontal="left" vertical="center"/>
      <protection locked="0"/>
    </xf>
    <xf numFmtId="3" fontId="4" fillId="0" borderId="20" xfId="0" applyNumberFormat="1" applyFont="1" applyFill="1" applyBorder="1" applyAlignment="1" applyProtection="1">
      <alignment horizontal="right" vertical="center"/>
      <protection/>
    </xf>
    <xf numFmtId="0" fontId="105" fillId="0" borderId="20" xfId="0" applyNumberFormat="1" applyFont="1" applyFill="1" applyBorder="1" applyAlignment="1" applyProtection="1">
      <alignment horizontal="right" vertical="center"/>
      <protection/>
    </xf>
    <xf numFmtId="218" fontId="108" fillId="47" borderId="20" xfId="137" applyNumberFormat="1" applyFont="1" applyFill="1" applyBorder="1" applyAlignment="1" applyProtection="1">
      <alignment horizontal="right" vertical="center"/>
      <protection hidden="1"/>
    </xf>
    <xf numFmtId="211" fontId="24" fillId="47" borderId="20" xfId="137" applyNumberFormat="1" applyFont="1" applyFill="1" applyBorder="1" applyAlignment="1" applyProtection="1">
      <alignment horizontal="right" vertical="center"/>
      <protection hidden="1"/>
    </xf>
    <xf numFmtId="3" fontId="0"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3" fontId="24" fillId="47" borderId="20" xfId="0" applyNumberFormat="1" applyFont="1" applyFill="1" applyBorder="1" applyAlignment="1" applyProtection="1">
      <alignment horizontal="center" vertical="center"/>
      <protection/>
    </xf>
    <xf numFmtId="213" fontId="5" fillId="47" borderId="20" xfId="0" applyNumberFormat="1" applyFont="1" applyFill="1" applyBorder="1" applyAlignment="1" applyProtection="1">
      <alignment horizontal="right" vertical="center"/>
      <protection locked="0"/>
    </xf>
    <xf numFmtId="213" fontId="5" fillId="47" borderId="20" xfId="147" applyNumberFormat="1" applyFont="1" applyFill="1" applyBorder="1" applyAlignment="1" applyProtection="1">
      <alignment horizontal="right" vertical="center"/>
      <protection locked="0"/>
    </xf>
    <xf numFmtId="213" fontId="6" fillId="44" borderId="20" xfId="0" applyNumberFormat="1" applyFont="1" applyFill="1" applyBorder="1" applyAlignment="1" applyProtection="1">
      <alignment horizontal="right"/>
      <protection/>
    </xf>
    <xf numFmtId="3" fontId="8" fillId="47" borderId="20" xfId="0"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right" vertical="center"/>
      <protection/>
    </xf>
    <xf numFmtId="213" fontId="5" fillId="47" borderId="20" xfId="0"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3" fontId="24" fillId="47" borderId="21" xfId="146" applyNumberFormat="1" applyFont="1" applyFill="1" applyBorder="1" applyAlignment="1" applyProtection="1">
      <alignment horizontal="right" vertical="center"/>
      <protection/>
    </xf>
    <xf numFmtId="3" fontId="24" fillId="47" borderId="21" xfId="0" applyNumberFormat="1" applyFont="1" applyFill="1" applyBorder="1" applyAlignment="1">
      <alignment horizontal="right"/>
    </xf>
    <xf numFmtId="194" fontId="12" fillId="0" borderId="20" xfId="93" applyNumberFormat="1" applyFont="1" applyFill="1" applyBorder="1" applyAlignment="1" applyProtection="1">
      <alignment vertical="center" wrapText="1"/>
      <protection/>
    </xf>
    <xf numFmtId="194" fontId="109" fillId="0" borderId="20" xfId="93" applyNumberFormat="1" applyFont="1" applyFill="1" applyBorder="1" applyAlignment="1" applyProtection="1">
      <alignment vertical="center"/>
      <protection/>
    </xf>
    <xf numFmtId="194" fontId="109" fillId="0" borderId="20" xfId="93" applyNumberFormat="1" applyFont="1" applyFill="1" applyBorder="1" applyAlignment="1" applyProtection="1">
      <alignment horizontal="right" vertical="center"/>
      <protection/>
    </xf>
    <xf numFmtId="9" fontId="109" fillId="0" borderId="20" xfId="146" applyNumberFormat="1" applyFont="1" applyFill="1" applyBorder="1" applyAlignment="1" applyProtection="1">
      <alignment vertical="center"/>
      <protection/>
    </xf>
    <xf numFmtId="3" fontId="110" fillId="47" borderId="20" xfId="0" applyNumberFormat="1" applyFont="1" applyFill="1" applyBorder="1" applyAlignment="1" applyProtection="1">
      <alignment horizontal="right" vertical="center"/>
      <protection/>
    </xf>
    <xf numFmtId="3" fontId="110" fillId="47" borderId="20" xfId="146" applyNumberFormat="1" applyFont="1" applyFill="1" applyBorder="1" applyAlignment="1" applyProtection="1">
      <alignment horizontal="right" vertical="center"/>
      <protection/>
    </xf>
    <xf numFmtId="3" fontId="110" fillId="47" borderId="20" xfId="0" applyNumberFormat="1" applyFont="1" applyFill="1" applyBorder="1" applyAlignment="1">
      <alignment horizontal="right"/>
    </xf>
    <xf numFmtId="3" fontId="24" fillId="47" borderId="20"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210" fontId="24" fillId="0" borderId="20" xfId="0" applyNumberFormat="1" applyFont="1" applyFill="1" applyBorder="1" applyAlignment="1" applyProtection="1">
      <alignment horizontal="right" vertical="center"/>
      <protection locked="0"/>
    </xf>
    <xf numFmtId="210" fontId="24" fillId="47" borderId="20" xfId="0" applyNumberFormat="1" applyFont="1" applyFill="1" applyBorder="1" applyAlignment="1" applyProtection="1">
      <alignment horizontal="right" vertical="center"/>
      <protection locked="0"/>
    </xf>
    <xf numFmtId="3" fontId="8" fillId="47" borderId="20" xfId="0" applyNumberFormat="1" applyFont="1" applyFill="1" applyBorder="1" applyAlignment="1" applyProtection="1">
      <alignment horizontal="center" vertical="center"/>
      <protection locked="0"/>
    </xf>
    <xf numFmtId="3" fontId="8" fillId="47" borderId="20" xfId="147" applyNumberFormat="1" applyFont="1" applyFill="1" applyBorder="1" applyAlignment="1" applyProtection="1">
      <alignment horizontal="center" vertical="center"/>
      <protection locked="0"/>
    </xf>
    <xf numFmtId="3" fontId="111" fillId="47" borderId="20" xfId="0" applyNumberFormat="1" applyFont="1" applyFill="1" applyBorder="1" applyAlignment="1" applyProtection="1">
      <alignment horizontal="right" vertical="center"/>
      <protection/>
    </xf>
    <xf numFmtId="3" fontId="111" fillId="47" borderId="20" xfId="146" applyNumberFormat="1" applyFont="1" applyFill="1" applyBorder="1" applyAlignment="1" applyProtection="1">
      <alignment horizontal="right" vertical="center"/>
      <protection/>
    </xf>
    <xf numFmtId="3" fontId="111" fillId="47" borderId="20" xfId="0" applyNumberFormat="1" applyFont="1" applyFill="1" applyBorder="1" applyAlignment="1">
      <alignment horizontal="right"/>
    </xf>
    <xf numFmtId="3" fontId="0" fillId="47" borderId="20" xfId="146"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3" fontId="1" fillId="47" borderId="20" xfId="0" applyNumberFormat="1" applyFont="1" applyFill="1" applyBorder="1" applyAlignment="1" applyProtection="1">
      <alignment horizontal="center" vertical="center"/>
      <protection/>
    </xf>
    <xf numFmtId="3" fontId="1" fillId="47" borderId="20" xfId="0" applyNumberFormat="1" applyFont="1" applyFill="1" applyBorder="1" applyAlignment="1" applyProtection="1">
      <alignment horizontal="right" vertical="center"/>
      <protection/>
    </xf>
    <xf numFmtId="3" fontId="112" fillId="47" borderId="20" xfId="0" applyNumberFormat="1" applyFont="1" applyFill="1" applyBorder="1" applyAlignment="1" applyProtection="1">
      <alignment horizontal="right" vertical="center"/>
      <protection/>
    </xf>
    <xf numFmtId="3" fontId="1" fillId="47" borderId="20" xfId="146" applyNumberFormat="1" applyFont="1" applyFill="1" applyBorder="1" applyAlignment="1" applyProtection="1">
      <alignment horizontal="right" vertical="center"/>
      <protection/>
    </xf>
    <xf numFmtId="0" fontId="1" fillId="48" borderId="20" xfId="0" applyNumberFormat="1" applyFont="1" applyFill="1" applyBorder="1" applyAlignment="1" applyProtection="1">
      <alignment horizontal="right" vertical="center"/>
      <protection/>
    </xf>
    <xf numFmtId="3" fontId="1" fillId="0" borderId="20" xfId="0" applyNumberFormat="1" applyFont="1" applyFill="1" applyBorder="1" applyAlignment="1" applyProtection="1">
      <alignment horizontal="right" vertical="center"/>
      <protection/>
    </xf>
    <xf numFmtId="3" fontId="112" fillId="48" borderId="20" xfId="0" applyNumberFormat="1" applyFont="1" applyFill="1" applyBorder="1" applyAlignment="1" applyProtection="1">
      <alignment horizontal="right" vertical="center"/>
      <protection/>
    </xf>
    <xf numFmtId="3" fontId="112" fillId="0" borderId="20" xfId="0" applyNumberFormat="1" applyFont="1" applyFill="1" applyBorder="1" applyAlignment="1" applyProtection="1">
      <alignment horizontal="right" vertical="center"/>
      <protection locked="0"/>
    </xf>
    <xf numFmtId="3" fontId="113" fillId="0" borderId="20" xfId="0" applyNumberFormat="1" applyFont="1" applyFill="1" applyBorder="1" applyAlignment="1" applyProtection="1">
      <alignment horizontal="right" vertical="center"/>
      <protection/>
    </xf>
    <xf numFmtId="3" fontId="112" fillId="0" borderId="20" xfId="146" applyNumberFormat="1" applyFont="1" applyFill="1" applyBorder="1" applyAlignment="1" applyProtection="1">
      <alignment horizontal="right" vertical="center"/>
      <protection locked="0"/>
    </xf>
    <xf numFmtId="3" fontId="5" fillId="0" borderId="20" xfId="135"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center" vertical="center"/>
      <protection/>
    </xf>
    <xf numFmtId="3" fontId="24" fillId="47" borderId="21" xfId="0" applyNumberFormat="1" applyFont="1" applyFill="1" applyBorder="1" applyAlignment="1">
      <alignment horizontal="right" vertical="center"/>
    </xf>
    <xf numFmtId="3" fontId="109" fillId="0" borderId="20" xfId="0" applyNumberFormat="1" applyFont="1" applyFill="1" applyBorder="1" applyAlignment="1" applyProtection="1">
      <alignment horizontal="center"/>
      <protection/>
    </xf>
    <xf numFmtId="3" fontId="114" fillId="47" borderId="20" xfId="0" applyNumberFormat="1" applyFont="1" applyFill="1" applyBorder="1" applyAlignment="1" applyProtection="1">
      <alignment horizontal="right" vertical="center"/>
      <protection/>
    </xf>
    <xf numFmtId="3" fontId="110" fillId="47" borderId="20" xfId="0" applyNumberFormat="1" applyFont="1" applyFill="1" applyBorder="1" applyAlignment="1" applyProtection="1">
      <alignment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18" fillId="0" borderId="0" xfId="139" applyNumberFormat="1" applyFont="1" applyFill="1" applyBorder="1" applyAlignment="1">
      <alignment horizontal="left"/>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13" fillId="0" borderId="22" xfId="139" applyNumberFormat="1" applyFont="1" applyFill="1" applyBorder="1" applyAlignment="1">
      <alignment horizontal="center" vertical="center"/>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8"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12" fillId="0" borderId="0" xfId="0" applyNumberFormat="1" applyFont="1" applyFill="1" applyAlignment="1">
      <alignment horizontal="center"/>
    </xf>
    <xf numFmtId="49" fontId="12" fillId="0" borderId="0" xfId="0" applyNumberFormat="1" applyFont="1" applyFill="1" applyAlignment="1">
      <alignment horizontal="center" wrapText="1"/>
    </xf>
    <xf numFmtId="0" fontId="73"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 vertical="center"/>
    </xf>
    <xf numFmtId="49" fontId="24" fillId="0" borderId="49"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2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0" borderId="39"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54" t="s">
        <v>26</v>
      </c>
      <c r="B1" s="554"/>
      <c r="C1" s="551" t="s">
        <v>70</v>
      </c>
      <c r="D1" s="551"/>
      <c r="E1" s="551"/>
      <c r="F1" s="555" t="s">
        <v>66</v>
      </c>
      <c r="G1" s="555"/>
      <c r="H1" s="555"/>
    </row>
    <row r="2" spans="1:8" ht="33.75" customHeight="1">
      <c r="A2" s="556" t="s">
        <v>73</v>
      </c>
      <c r="B2" s="556"/>
      <c r="C2" s="551"/>
      <c r="D2" s="551"/>
      <c r="E2" s="551"/>
      <c r="F2" s="548" t="s">
        <v>67</v>
      </c>
      <c r="G2" s="548"/>
      <c r="H2" s="548"/>
    </row>
    <row r="3" spans="1:8" ht="19.5" customHeight="1">
      <c r="A3" s="6" t="s">
        <v>61</v>
      </c>
      <c r="B3" s="6"/>
      <c r="C3" s="24"/>
      <c r="D3" s="24"/>
      <c r="E3" s="24"/>
      <c r="F3" s="548" t="s">
        <v>68</v>
      </c>
      <c r="G3" s="548"/>
      <c r="H3" s="548"/>
    </row>
    <row r="4" spans="1:8" s="7" customFormat="1" ht="19.5" customHeight="1">
      <c r="A4" s="6"/>
      <c r="B4" s="6"/>
      <c r="D4" s="8"/>
      <c r="F4" s="9" t="s">
        <v>69</v>
      </c>
      <c r="G4" s="9"/>
      <c r="H4" s="9"/>
    </row>
    <row r="5" spans="1:8" s="23" customFormat="1" ht="36" customHeight="1">
      <c r="A5" s="567" t="s">
        <v>53</v>
      </c>
      <c r="B5" s="568"/>
      <c r="C5" s="571" t="s">
        <v>64</v>
      </c>
      <c r="D5" s="572"/>
      <c r="E5" s="573" t="s">
        <v>63</v>
      </c>
      <c r="F5" s="573"/>
      <c r="G5" s="573"/>
      <c r="H5" s="550"/>
    </row>
    <row r="6" spans="1:8" s="23" customFormat="1" ht="20.25" customHeight="1">
      <c r="A6" s="569"/>
      <c r="B6" s="570"/>
      <c r="C6" s="552" t="s">
        <v>3</v>
      </c>
      <c r="D6" s="552" t="s">
        <v>71</v>
      </c>
      <c r="E6" s="549" t="s">
        <v>65</v>
      </c>
      <c r="F6" s="550"/>
      <c r="G6" s="549" t="s">
        <v>72</v>
      </c>
      <c r="H6" s="550"/>
    </row>
    <row r="7" spans="1:8" s="23" customFormat="1" ht="52.5" customHeight="1">
      <c r="A7" s="569"/>
      <c r="B7" s="570"/>
      <c r="C7" s="553"/>
      <c r="D7" s="553"/>
      <c r="E7" s="5" t="s">
        <v>3</v>
      </c>
      <c r="F7" s="5" t="s">
        <v>9</v>
      </c>
      <c r="G7" s="5" t="s">
        <v>3</v>
      </c>
      <c r="H7" s="5" t="s">
        <v>9</v>
      </c>
    </row>
    <row r="8" spans="1:8" ht="15" customHeight="1">
      <c r="A8" s="558" t="s">
        <v>6</v>
      </c>
      <c r="B8" s="559"/>
      <c r="C8" s="10">
        <v>1</v>
      </c>
      <c r="D8" s="10" t="s">
        <v>44</v>
      </c>
      <c r="E8" s="10" t="s">
        <v>45</v>
      </c>
      <c r="F8" s="10" t="s">
        <v>54</v>
      </c>
      <c r="G8" s="10" t="s">
        <v>55</v>
      </c>
      <c r="H8" s="10" t="s">
        <v>56</v>
      </c>
    </row>
    <row r="9" spans="1:8" ht="26.25" customHeight="1">
      <c r="A9" s="560" t="s">
        <v>33</v>
      </c>
      <c r="B9" s="56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2" t="s">
        <v>52</v>
      </c>
      <c r="C16" s="562"/>
      <c r="D16" s="26"/>
      <c r="E16" s="564" t="s">
        <v>19</v>
      </c>
      <c r="F16" s="564"/>
      <c r="G16" s="564"/>
      <c r="H16" s="564"/>
    </row>
    <row r="17" spans="2:8" ht="15.75" customHeight="1">
      <c r="B17" s="562"/>
      <c r="C17" s="562"/>
      <c r="D17" s="26"/>
      <c r="E17" s="565" t="s">
        <v>38</v>
      </c>
      <c r="F17" s="565"/>
      <c r="G17" s="565"/>
      <c r="H17" s="565"/>
    </row>
    <row r="18" spans="2:8" s="27" customFormat="1" ht="15.75" customHeight="1">
      <c r="B18" s="562"/>
      <c r="C18" s="562"/>
      <c r="D18" s="28"/>
      <c r="E18" s="566" t="s">
        <v>51</v>
      </c>
      <c r="F18" s="566"/>
      <c r="G18" s="566"/>
      <c r="H18" s="566"/>
    </row>
    <row r="20" ht="15.75">
      <c r="B20" s="19"/>
    </row>
    <row r="22" ht="15.75" hidden="1">
      <c r="A22" s="20" t="s">
        <v>41</v>
      </c>
    </row>
    <row r="23" spans="1:3" ht="15.75" hidden="1">
      <c r="A23" s="21"/>
      <c r="B23" s="563" t="s">
        <v>46</v>
      </c>
      <c r="C23" s="563"/>
    </row>
    <row r="24" spans="1:8" ht="15.75" customHeight="1" hidden="1">
      <c r="A24" s="22" t="s">
        <v>25</v>
      </c>
      <c r="B24" s="557" t="s">
        <v>49</v>
      </c>
      <c r="C24" s="557"/>
      <c r="D24" s="22"/>
      <c r="E24" s="22"/>
      <c r="F24" s="22"/>
      <c r="G24" s="22"/>
      <c r="H24" s="22"/>
    </row>
    <row r="25" spans="1:8" ht="15" customHeight="1" hidden="1">
      <c r="A25" s="22"/>
      <c r="B25" s="557" t="s">
        <v>50</v>
      </c>
      <c r="C25" s="557"/>
      <c r="D25" s="557"/>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9" t="s">
        <v>212</v>
      </c>
      <c r="B1" s="749"/>
      <c r="C1" s="749"/>
      <c r="D1" s="752" t="s">
        <v>328</v>
      </c>
      <c r="E1" s="752"/>
      <c r="F1" s="752"/>
      <c r="G1" s="752"/>
      <c r="H1" s="752"/>
      <c r="I1" s="752"/>
      <c r="J1" s="191" t="s">
        <v>329</v>
      </c>
      <c r="K1" s="322"/>
      <c r="L1" s="322"/>
    </row>
    <row r="2" spans="1:12" ht="18.75" customHeight="1">
      <c r="A2" s="750" t="s">
        <v>287</v>
      </c>
      <c r="B2" s="750"/>
      <c r="C2" s="750"/>
      <c r="D2" s="840" t="s">
        <v>213</v>
      </c>
      <c r="E2" s="840"/>
      <c r="F2" s="840"/>
      <c r="G2" s="840"/>
      <c r="H2" s="840"/>
      <c r="I2" s="840"/>
      <c r="J2" s="749" t="s">
        <v>330</v>
      </c>
      <c r="K2" s="749"/>
      <c r="L2" s="749"/>
    </row>
    <row r="3" spans="1:12" ht="17.25">
      <c r="A3" s="750" t="s">
        <v>239</v>
      </c>
      <c r="B3" s="750"/>
      <c r="C3" s="750"/>
      <c r="D3" s="841" t="s">
        <v>331</v>
      </c>
      <c r="E3" s="842"/>
      <c r="F3" s="842"/>
      <c r="G3" s="842"/>
      <c r="H3" s="842"/>
      <c r="I3" s="842"/>
      <c r="J3" s="194" t="s">
        <v>347</v>
      </c>
      <c r="K3" s="194"/>
      <c r="L3" s="194"/>
    </row>
    <row r="4" spans="1:12" ht="15.75">
      <c r="A4" s="837" t="s">
        <v>332</v>
      </c>
      <c r="B4" s="837"/>
      <c r="C4" s="837"/>
      <c r="D4" s="838"/>
      <c r="E4" s="838"/>
      <c r="F4" s="838"/>
      <c r="G4" s="838"/>
      <c r="H4" s="838"/>
      <c r="I4" s="838"/>
      <c r="J4" s="766" t="s">
        <v>289</v>
      </c>
      <c r="K4" s="766"/>
      <c r="L4" s="766"/>
    </row>
    <row r="5" spans="1:13" ht="15.75">
      <c r="A5" s="324"/>
      <c r="B5" s="324"/>
      <c r="C5" s="325"/>
      <c r="D5" s="325"/>
      <c r="E5" s="193"/>
      <c r="J5" s="326" t="s">
        <v>333</v>
      </c>
      <c r="K5" s="241"/>
      <c r="L5" s="241"/>
      <c r="M5" s="241"/>
    </row>
    <row r="6" spans="1:13" s="329" customFormat="1" ht="24.75" customHeight="1">
      <c r="A6" s="831" t="s">
        <v>53</v>
      </c>
      <c r="B6" s="832"/>
      <c r="C6" s="829" t="s">
        <v>334</v>
      </c>
      <c r="D6" s="829"/>
      <c r="E6" s="829"/>
      <c r="F6" s="829"/>
      <c r="G6" s="829"/>
      <c r="H6" s="829"/>
      <c r="I6" s="829" t="s">
        <v>214</v>
      </c>
      <c r="J6" s="829"/>
      <c r="K6" s="829"/>
      <c r="L6" s="829"/>
      <c r="M6" s="328"/>
    </row>
    <row r="7" spans="1:13" s="329" customFormat="1" ht="17.25" customHeight="1">
      <c r="A7" s="833"/>
      <c r="B7" s="834"/>
      <c r="C7" s="829" t="s">
        <v>31</v>
      </c>
      <c r="D7" s="829"/>
      <c r="E7" s="829" t="s">
        <v>7</v>
      </c>
      <c r="F7" s="829"/>
      <c r="G7" s="829"/>
      <c r="H7" s="829"/>
      <c r="I7" s="829" t="s">
        <v>215</v>
      </c>
      <c r="J7" s="829"/>
      <c r="K7" s="829" t="s">
        <v>216</v>
      </c>
      <c r="L7" s="829"/>
      <c r="M7" s="328"/>
    </row>
    <row r="8" spans="1:12" s="329" customFormat="1" ht="27.75" customHeight="1">
      <c r="A8" s="833"/>
      <c r="B8" s="834"/>
      <c r="C8" s="829"/>
      <c r="D8" s="829"/>
      <c r="E8" s="829" t="s">
        <v>217</v>
      </c>
      <c r="F8" s="829"/>
      <c r="G8" s="829" t="s">
        <v>218</v>
      </c>
      <c r="H8" s="829"/>
      <c r="I8" s="829"/>
      <c r="J8" s="829"/>
      <c r="K8" s="829"/>
      <c r="L8" s="829"/>
    </row>
    <row r="9" spans="1:12" s="329" customFormat="1" ht="24.75" customHeight="1">
      <c r="A9" s="835"/>
      <c r="B9" s="836"/>
      <c r="C9" s="327" t="s">
        <v>219</v>
      </c>
      <c r="D9" s="327" t="s">
        <v>9</v>
      </c>
      <c r="E9" s="327" t="s">
        <v>3</v>
      </c>
      <c r="F9" s="327" t="s">
        <v>220</v>
      </c>
      <c r="G9" s="327" t="s">
        <v>3</v>
      </c>
      <c r="H9" s="327" t="s">
        <v>220</v>
      </c>
      <c r="I9" s="327" t="s">
        <v>3</v>
      </c>
      <c r="J9" s="327" t="s">
        <v>220</v>
      </c>
      <c r="K9" s="327" t="s">
        <v>3</v>
      </c>
      <c r="L9" s="327" t="s">
        <v>220</v>
      </c>
    </row>
    <row r="10" spans="1:12" s="331" customFormat="1" ht="15.75">
      <c r="A10" s="733" t="s">
        <v>6</v>
      </c>
      <c r="B10" s="734"/>
      <c r="C10" s="330">
        <v>1</v>
      </c>
      <c r="D10" s="330">
        <v>2</v>
      </c>
      <c r="E10" s="330">
        <v>3</v>
      </c>
      <c r="F10" s="330">
        <v>4</v>
      </c>
      <c r="G10" s="330">
        <v>5</v>
      </c>
      <c r="H10" s="330">
        <v>6</v>
      </c>
      <c r="I10" s="330">
        <v>7</v>
      </c>
      <c r="J10" s="330">
        <v>8</v>
      </c>
      <c r="K10" s="330">
        <v>9</v>
      </c>
      <c r="L10" s="330">
        <v>10</v>
      </c>
    </row>
    <row r="11" spans="1:12" s="331" customFormat="1" ht="30.75" customHeight="1">
      <c r="A11" s="741" t="s">
        <v>284</v>
      </c>
      <c r="B11" s="74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6" t="s">
        <v>285</v>
      </c>
      <c r="B12" s="747"/>
      <c r="C12" s="249">
        <v>0</v>
      </c>
      <c r="D12" s="249">
        <v>0</v>
      </c>
      <c r="E12" s="249">
        <v>0</v>
      </c>
      <c r="F12" s="249">
        <v>0</v>
      </c>
      <c r="G12" s="249">
        <v>0</v>
      </c>
      <c r="H12" s="249">
        <v>0</v>
      </c>
      <c r="I12" s="249">
        <v>0</v>
      </c>
      <c r="J12" s="249">
        <v>0</v>
      </c>
      <c r="K12" s="249">
        <v>0</v>
      </c>
      <c r="L12" s="249">
        <v>0</v>
      </c>
    </row>
    <row r="13" spans="1:32" s="331" customFormat="1" ht="17.25" customHeight="1">
      <c r="A13" s="727" t="s">
        <v>30</v>
      </c>
      <c r="B13" s="72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4" t="s">
        <v>272</v>
      </c>
      <c r="C28" s="744"/>
      <c r="D28" s="744"/>
      <c r="E28" s="204"/>
      <c r="F28" s="258"/>
      <c r="G28" s="258"/>
      <c r="H28" s="743" t="s">
        <v>272</v>
      </c>
      <c r="I28" s="743"/>
      <c r="J28" s="743"/>
      <c r="K28" s="743"/>
      <c r="L28" s="743"/>
      <c r="AG28" s="192" t="s">
        <v>273</v>
      </c>
      <c r="AI28" s="190">
        <f>82/88</f>
        <v>0.9318181818181818</v>
      </c>
    </row>
    <row r="29" spans="1:12" s="192" customFormat="1" ht="19.5" customHeight="1">
      <c r="A29" s="202"/>
      <c r="B29" s="745" t="s">
        <v>221</v>
      </c>
      <c r="C29" s="745"/>
      <c r="D29" s="745"/>
      <c r="E29" s="204"/>
      <c r="F29" s="205"/>
      <c r="G29" s="205"/>
      <c r="H29" s="748" t="s">
        <v>139</v>
      </c>
      <c r="I29" s="748"/>
      <c r="J29" s="748"/>
      <c r="K29" s="748"/>
      <c r="L29" s="748"/>
    </row>
    <row r="30" spans="1:12" s="196" customFormat="1" ht="15" customHeight="1">
      <c r="A30" s="202"/>
      <c r="B30" s="830"/>
      <c r="C30" s="830"/>
      <c r="D30" s="830"/>
      <c r="E30" s="204"/>
      <c r="F30" s="205"/>
      <c r="G30" s="205"/>
      <c r="H30" s="702"/>
      <c r="I30" s="702"/>
      <c r="J30" s="702"/>
      <c r="K30" s="702"/>
      <c r="L30" s="70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28" t="s">
        <v>276</v>
      </c>
      <c r="C33" s="828"/>
      <c r="D33" s="828"/>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9" t="s">
        <v>222</v>
      </c>
      <c r="C37" s="839"/>
      <c r="D37" s="839"/>
      <c r="E37" s="839"/>
      <c r="F37" s="839"/>
      <c r="G37" s="839"/>
      <c r="H37" s="839"/>
      <c r="I37" s="839"/>
      <c r="J37" s="839"/>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74" t="s">
        <v>318</v>
      </c>
      <c r="C41" s="574"/>
      <c r="D41" s="574"/>
      <c r="E41" s="210"/>
      <c r="F41" s="210"/>
      <c r="G41" s="182"/>
      <c r="H41" s="575" t="s">
        <v>230</v>
      </c>
      <c r="I41" s="575"/>
      <c r="J41" s="575"/>
      <c r="K41" s="575"/>
      <c r="L41" s="575"/>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3" t="s">
        <v>360</v>
      </c>
      <c r="M1" s="844"/>
      <c r="N1" s="844"/>
      <c r="O1" s="365"/>
      <c r="P1" s="365"/>
      <c r="Q1" s="365"/>
      <c r="R1" s="365"/>
      <c r="S1" s="365"/>
      <c r="T1" s="365"/>
      <c r="U1" s="365"/>
      <c r="V1" s="365"/>
      <c r="W1" s="365"/>
      <c r="X1" s="365"/>
      <c r="Y1" s="366"/>
    </row>
    <row r="2" spans="11:17" ht="34.5" customHeight="1">
      <c r="K2" s="349"/>
      <c r="L2" s="845" t="s">
        <v>367</v>
      </c>
      <c r="M2" s="846"/>
      <c r="N2" s="847"/>
      <c r="O2" s="29"/>
      <c r="P2" s="351"/>
      <c r="Q2" s="347"/>
    </row>
    <row r="3" spans="11:18" ht="31.5" customHeight="1">
      <c r="K3" s="349"/>
      <c r="L3" s="354" t="s">
        <v>376</v>
      </c>
      <c r="M3" s="355">
        <f>'06'!C11</f>
        <v>3134</v>
      </c>
      <c r="N3" s="355"/>
      <c r="O3" s="355"/>
      <c r="P3" s="352"/>
      <c r="Q3" s="348"/>
      <c r="R3" s="345"/>
    </row>
    <row r="4" spans="11:18" ht="30" customHeight="1">
      <c r="K4" s="349"/>
      <c r="L4" s="356" t="s">
        <v>361</v>
      </c>
      <c r="M4" s="357">
        <f>'06'!D11</f>
        <v>1425</v>
      </c>
      <c r="N4" s="355"/>
      <c r="O4" s="355"/>
      <c r="P4" s="352"/>
      <c r="Q4" s="348"/>
      <c r="R4" s="345"/>
    </row>
    <row r="5" spans="11:18" ht="31.5" customHeight="1">
      <c r="K5" s="349"/>
      <c r="L5" s="356" t="s">
        <v>362</v>
      </c>
      <c r="M5" s="357">
        <f>'06'!E11</f>
        <v>1709</v>
      </c>
      <c r="N5" s="355"/>
      <c r="O5" s="355"/>
      <c r="P5" s="352"/>
      <c r="Q5" s="348"/>
      <c r="R5" s="345"/>
    </row>
    <row r="6" spans="11:18" ht="27" customHeight="1">
      <c r="K6" s="349"/>
      <c r="L6" s="354" t="s">
        <v>363</v>
      </c>
      <c r="M6" s="355">
        <f>'06'!F11</f>
        <v>17</v>
      </c>
      <c r="N6" s="355"/>
      <c r="O6" s="355"/>
      <c r="P6" s="352"/>
      <c r="Q6" s="348"/>
      <c r="R6" s="345"/>
    </row>
    <row r="7" spans="11:18" s="342" customFormat="1" ht="30" customHeight="1">
      <c r="K7" s="350"/>
      <c r="L7" s="358" t="s">
        <v>379</v>
      </c>
      <c r="M7" s="355">
        <f>'06'!H11</f>
        <v>3117</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1.0933512424445937</v>
      </c>
      <c r="N9" s="355"/>
      <c r="O9" s="355"/>
      <c r="P9" s="352"/>
      <c r="Q9" s="348"/>
      <c r="R9" s="345"/>
    </row>
    <row r="10" spans="11:18" ht="33" customHeight="1">
      <c r="K10" s="349"/>
      <c r="L10" s="354" t="s">
        <v>380</v>
      </c>
      <c r="M10" s="355">
        <f>'06'!I11</f>
        <v>2028</v>
      </c>
      <c r="N10" s="355" t="s">
        <v>364</v>
      </c>
      <c r="O10" s="361">
        <f>M10/M7</f>
        <v>0.6506256015399422</v>
      </c>
      <c r="P10" s="352"/>
      <c r="Q10" s="348"/>
      <c r="R10" s="345"/>
    </row>
    <row r="11" spans="11:18" ht="22.5" customHeight="1">
      <c r="K11" s="349"/>
      <c r="L11" s="354" t="s">
        <v>382</v>
      </c>
      <c r="M11" s="355">
        <f>'06'!Q11</f>
        <v>1089</v>
      </c>
      <c r="N11" s="355" t="s">
        <v>364</v>
      </c>
      <c r="O11" s="361">
        <f>M11/M7</f>
        <v>0.34937439846005774</v>
      </c>
      <c r="P11" s="352"/>
      <c r="Q11" s="348"/>
      <c r="R11" s="345"/>
    </row>
    <row r="12" spans="11:18" ht="34.5" customHeight="1">
      <c r="K12" s="349"/>
      <c r="L12" s="354" t="s">
        <v>383</v>
      </c>
      <c r="M12" s="355">
        <f>'06'!J11+'06'!K11</f>
        <v>1275</v>
      </c>
      <c r="N12" s="354"/>
      <c r="O12" s="354"/>
      <c r="P12" s="346"/>
      <c r="R12" s="346"/>
    </row>
    <row r="13" spans="11:18" ht="33.75" customHeight="1">
      <c r="K13" s="349"/>
      <c r="L13" s="354" t="s">
        <v>384</v>
      </c>
      <c r="M13" s="361">
        <f>M12/M7</f>
        <v>0.40904716073147257</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-0.09397500179371215</v>
      </c>
      <c r="N18" s="355"/>
      <c r="O18" s="355"/>
      <c r="P18" s="352"/>
      <c r="R18" s="346"/>
    </row>
    <row r="19" spans="11:18" ht="24.75" customHeight="1">
      <c r="K19" s="349"/>
      <c r="L19" s="354" t="s">
        <v>387</v>
      </c>
      <c r="M19" s="355">
        <f>'06'!J11</f>
        <v>1260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0.621301775147929</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-0.05136009535566821</v>
      </c>
      <c r="N30" s="355"/>
      <c r="O30" s="355"/>
      <c r="P30" s="352"/>
      <c r="R30" s="346"/>
    </row>
    <row r="31" spans="11:18" ht="24.75" customHeight="1">
      <c r="K31" s="349"/>
      <c r="L31" s="354" t="s">
        <v>391</v>
      </c>
      <c r="M31" s="355">
        <f>'06'!R11</f>
        <v>1849</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1130</v>
      </c>
      <c r="N33" s="369" t="s">
        <v>366</v>
      </c>
      <c r="O33" s="368">
        <f>(M31-M32)/M32</f>
        <v>1.5716272600834493</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99475580</v>
      </c>
      <c r="N42" s="355"/>
      <c r="O42" s="355"/>
      <c r="P42" s="346"/>
      <c r="R42" s="346"/>
    </row>
    <row r="43" spans="11:18" ht="24.75" customHeight="1">
      <c r="K43" s="349"/>
      <c r="L43" s="363" t="s">
        <v>96</v>
      </c>
      <c r="M43" s="355">
        <f>'07'!D11</f>
        <v>78414739</v>
      </c>
      <c r="N43" s="355"/>
      <c r="O43" s="355"/>
      <c r="P43" s="346"/>
      <c r="R43" s="346"/>
    </row>
    <row r="44" spans="11:18" ht="24.75" customHeight="1">
      <c r="K44" s="349"/>
      <c r="L44" s="363" t="s">
        <v>362</v>
      </c>
      <c r="M44" s="355">
        <f>'07'!E11</f>
        <v>21060841</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1494065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97981515</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43753692.558</v>
      </c>
      <c r="N52" s="355"/>
      <c r="O52" s="355"/>
      <c r="P52" s="346"/>
      <c r="R52" s="346"/>
    </row>
    <row r="53" spans="11:18" ht="24.75" customHeight="1">
      <c r="K53" s="349"/>
      <c r="L53" s="377" t="s">
        <v>370</v>
      </c>
      <c r="M53" s="368">
        <f>(M52/M51)</f>
        <v>0.8068495209225351</v>
      </c>
      <c r="N53" s="355"/>
      <c r="O53" s="355"/>
      <c r="P53" s="346"/>
      <c r="R53" s="346"/>
    </row>
    <row r="54" spans="11:18" ht="24.75" customHeight="1">
      <c r="K54" s="349"/>
      <c r="L54" s="363" t="s">
        <v>398</v>
      </c>
      <c r="M54" s="355">
        <f>'07'!I11</f>
        <v>68525184</v>
      </c>
      <c r="N54" s="355" t="s">
        <v>371</v>
      </c>
      <c r="O54" s="361">
        <f>'07'!I11/'07'!H11</f>
        <v>0.699368488025522</v>
      </c>
      <c r="P54" s="346"/>
      <c r="R54" s="346"/>
    </row>
    <row r="55" spans="11:18" ht="24.75" customHeight="1">
      <c r="K55" s="349"/>
      <c r="L55" s="363" t="s">
        <v>399</v>
      </c>
      <c r="M55" s="355">
        <f>'07'!R11</f>
        <v>29456331</v>
      </c>
      <c r="N55" s="355" t="s">
        <v>371</v>
      </c>
      <c r="O55" s="361">
        <f>'07'!R11/'07'!H11</f>
        <v>0.300631511974478</v>
      </c>
      <c r="P55" s="346"/>
      <c r="R55" s="346"/>
    </row>
    <row r="56" spans="11:18" ht="24.75" customHeight="1">
      <c r="K56" s="349"/>
      <c r="L56" s="363" t="s">
        <v>400</v>
      </c>
      <c r="M56" s="355">
        <f>'07'!J11+'07'!K11+'07'!L11</f>
        <v>5352210</v>
      </c>
      <c r="N56" s="355" t="s">
        <v>371</v>
      </c>
      <c r="O56" s="361">
        <f>M56/'07'!H11</f>
        <v>0.054624691198130584</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0.01372822145011525</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4899453</v>
      </c>
      <c r="N63" s="355" t="s">
        <v>372</v>
      </c>
      <c r="O63" s="361">
        <f>'07'!J11/'07'!I11</f>
        <v>0.07149857488890508</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0.05725507356909143</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93199305</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45072494.638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0.9365360866214472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848" t="s">
        <v>421</v>
      </c>
      <c r="B2" s="848"/>
    </row>
    <row r="3" spans="1:2" ht="22.5" customHeight="1">
      <c r="A3" s="402" t="s">
        <v>409</v>
      </c>
      <c r="B3" s="403" t="s">
        <v>482</v>
      </c>
    </row>
    <row r="4" spans="1:2" ht="22.5" customHeight="1">
      <c r="A4" s="402" t="s">
        <v>408</v>
      </c>
      <c r="B4" s="403" t="s">
        <v>475</v>
      </c>
    </row>
    <row r="5" spans="1:2" ht="22.5" customHeight="1">
      <c r="A5" s="402" t="s">
        <v>410</v>
      </c>
      <c r="B5" s="442" t="s">
        <v>479</v>
      </c>
    </row>
    <row r="6" spans="1:2" ht="22.5" customHeight="1">
      <c r="A6" s="402" t="s">
        <v>411</v>
      </c>
      <c r="B6" s="418" t="s">
        <v>473</v>
      </c>
    </row>
    <row r="7" spans="1:2" ht="22.5" customHeight="1">
      <c r="A7" s="402" t="s">
        <v>412</v>
      </c>
      <c r="B7" s="418" t="s">
        <v>377</v>
      </c>
    </row>
    <row r="8" spans="1:2" ht="15.75">
      <c r="A8" s="404" t="s">
        <v>413</v>
      </c>
      <c r="B8" s="443" t="s">
        <v>481</v>
      </c>
    </row>
    <row r="10" spans="1:2" ht="62.25" customHeight="1">
      <c r="A10" s="849" t="s">
        <v>422</v>
      </c>
      <c r="B10" s="849"/>
    </row>
    <row r="11" spans="1:2" ht="15.75">
      <c r="A11" s="850" t="s">
        <v>420</v>
      </c>
      <c r="B11" s="85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69"/>
  <sheetViews>
    <sheetView showZeros="0" tabSelected="1" zoomScale="85" zoomScaleNormal="85" zoomScaleSheetLayoutView="85" zoomScalePageLayoutView="0" workbookViewId="0" topLeftCell="A7">
      <pane ySplit="6" topLeftCell="A67" activePane="bottomLeft" state="frozen"/>
      <selection pane="topLeft" activeCell="A7" sqref="A7"/>
      <selection pane="bottomLeft" activeCell="D50" sqref="D50"/>
    </sheetView>
  </sheetViews>
  <sheetFormatPr defaultColWidth="9.00390625" defaultRowHeight="15.75"/>
  <cols>
    <col min="1" max="1" width="4.125" style="383" customWidth="1"/>
    <col min="2" max="2" width="16.50390625" style="383" customWidth="1"/>
    <col min="3" max="3" width="9.875" style="383" customWidth="1"/>
    <col min="4" max="4" width="9.375" style="383" customWidth="1"/>
    <col min="5" max="5" width="8.875" style="383" customWidth="1"/>
    <col min="6" max="6" width="8.125" style="383" customWidth="1"/>
    <col min="7" max="7" width="6.625" style="383" customWidth="1"/>
    <col min="8" max="9" width="10.00390625" style="383" customWidth="1"/>
    <col min="10" max="10" width="8.625" style="383" customWidth="1"/>
    <col min="11" max="11" width="8.75390625" style="383" customWidth="1"/>
    <col min="12" max="12" width="7.25390625" style="383" customWidth="1"/>
    <col min="13" max="13" width="9.75390625" style="383" customWidth="1"/>
    <col min="14" max="14" width="9.125" style="383" customWidth="1"/>
    <col min="15" max="15" width="8.00390625" style="383" customWidth="1"/>
    <col min="16" max="16" width="6.375" style="383" customWidth="1"/>
    <col min="17" max="17" width="7.875" style="383" customWidth="1"/>
    <col min="18" max="18" width="8.875" style="383" customWidth="1"/>
    <col min="19" max="19" width="10.875" style="383" customWidth="1"/>
    <col min="20" max="20" width="7.75390625" style="383" customWidth="1"/>
    <col min="21" max="16384" width="9.00390625" style="383" customWidth="1"/>
  </cols>
  <sheetData>
    <row r="1" spans="1:20" s="385" customFormat="1" ht="20.25" customHeight="1">
      <c r="A1" s="424" t="s">
        <v>28</v>
      </c>
      <c r="B1" s="424"/>
      <c r="C1" s="424"/>
      <c r="D1" s="425"/>
      <c r="E1" s="867" t="s">
        <v>474</v>
      </c>
      <c r="F1" s="867"/>
      <c r="G1" s="867"/>
      <c r="H1" s="867"/>
      <c r="I1" s="867"/>
      <c r="J1" s="867"/>
      <c r="K1" s="867"/>
      <c r="L1" s="867"/>
      <c r="M1" s="867"/>
      <c r="N1" s="867"/>
      <c r="O1" s="867"/>
      <c r="P1" s="867"/>
      <c r="Q1" s="426" t="s">
        <v>418</v>
      </c>
      <c r="R1" s="426"/>
      <c r="S1" s="426"/>
      <c r="T1" s="426"/>
    </row>
    <row r="2" spans="1:20" ht="17.25" customHeight="1">
      <c r="A2" s="859" t="s">
        <v>226</v>
      </c>
      <c r="B2" s="859"/>
      <c r="C2" s="859"/>
      <c r="D2" s="859"/>
      <c r="E2" s="868" t="s">
        <v>34</v>
      </c>
      <c r="F2" s="868"/>
      <c r="G2" s="868"/>
      <c r="H2" s="868"/>
      <c r="I2" s="868"/>
      <c r="J2" s="868"/>
      <c r="K2" s="868"/>
      <c r="L2" s="868"/>
      <c r="M2" s="868"/>
      <c r="N2" s="868"/>
      <c r="O2" s="868"/>
      <c r="P2" s="868"/>
      <c r="Q2" s="875" t="str">
        <f>'Thong tin'!B4</f>
        <v>Cục THADS tỉnh Tuyên Quang</v>
      </c>
      <c r="R2" s="875"/>
      <c r="S2" s="875"/>
      <c r="T2" s="875"/>
    </row>
    <row r="3" spans="1:20" s="385" customFormat="1" ht="18" customHeight="1">
      <c r="A3" s="859" t="s">
        <v>227</v>
      </c>
      <c r="B3" s="859"/>
      <c r="C3" s="859"/>
      <c r="D3" s="859"/>
      <c r="E3" s="869" t="str">
        <f>'Thong tin'!B3</f>
        <v>04 tháng / năm 2017</v>
      </c>
      <c r="F3" s="869"/>
      <c r="G3" s="869"/>
      <c r="H3" s="869"/>
      <c r="I3" s="869"/>
      <c r="J3" s="869"/>
      <c r="K3" s="869"/>
      <c r="L3" s="869"/>
      <c r="M3" s="869"/>
      <c r="N3" s="869"/>
      <c r="O3" s="869"/>
      <c r="P3" s="869"/>
      <c r="Q3" s="426" t="s">
        <v>478</v>
      </c>
      <c r="R3" s="424"/>
      <c r="S3" s="426"/>
      <c r="T3" s="426"/>
    </row>
    <row r="4" spans="1:20" ht="14.25" customHeight="1">
      <c r="A4" s="427" t="s">
        <v>105</v>
      </c>
      <c r="B4" s="424"/>
      <c r="C4" s="424"/>
      <c r="D4" s="424"/>
      <c r="E4" s="424"/>
      <c r="F4" s="424"/>
      <c r="G4" s="424"/>
      <c r="H4" s="424"/>
      <c r="I4" s="424"/>
      <c r="J4" s="424"/>
      <c r="K4" s="424"/>
      <c r="L4" s="424"/>
      <c r="M4" s="424"/>
      <c r="N4" s="424"/>
      <c r="O4" s="428"/>
      <c r="P4" s="428"/>
      <c r="Q4" s="861" t="s">
        <v>289</v>
      </c>
      <c r="R4" s="861"/>
      <c r="S4" s="861"/>
      <c r="T4" s="861"/>
    </row>
    <row r="5" spans="1:20" s="385" customFormat="1" ht="21.75" customHeight="1" thickBot="1">
      <c r="A5" s="425"/>
      <c r="B5" s="429"/>
      <c r="C5" s="429"/>
      <c r="D5" s="425"/>
      <c r="E5" s="425"/>
      <c r="F5" s="425"/>
      <c r="G5" s="425"/>
      <c r="H5" s="425"/>
      <c r="I5" s="425"/>
      <c r="J5" s="425"/>
      <c r="K5" s="430"/>
      <c r="L5" s="425"/>
      <c r="M5" s="425"/>
      <c r="N5" s="425"/>
      <c r="O5" s="425"/>
      <c r="P5" s="425"/>
      <c r="Q5" s="857" t="s">
        <v>419</v>
      </c>
      <c r="R5" s="857"/>
      <c r="S5" s="857"/>
      <c r="T5" s="857"/>
    </row>
    <row r="6" spans="1:36" s="385" customFormat="1" ht="18.75" customHeight="1" thickTop="1">
      <c r="A6" s="853" t="s">
        <v>53</v>
      </c>
      <c r="B6" s="854"/>
      <c r="C6" s="873" t="s">
        <v>106</v>
      </c>
      <c r="D6" s="873"/>
      <c r="E6" s="873"/>
      <c r="F6" s="870" t="s">
        <v>97</v>
      </c>
      <c r="G6" s="870" t="s">
        <v>107</v>
      </c>
      <c r="H6" s="872" t="s">
        <v>98</v>
      </c>
      <c r="I6" s="872"/>
      <c r="J6" s="872"/>
      <c r="K6" s="872"/>
      <c r="L6" s="872"/>
      <c r="M6" s="872"/>
      <c r="N6" s="872"/>
      <c r="O6" s="872"/>
      <c r="P6" s="872"/>
      <c r="Q6" s="872"/>
      <c r="R6" s="872"/>
      <c r="S6" s="873" t="s">
        <v>231</v>
      </c>
      <c r="T6" s="880" t="s">
        <v>417</v>
      </c>
      <c r="U6" s="387"/>
      <c r="V6" s="387"/>
      <c r="W6" s="387"/>
      <c r="X6" s="387"/>
      <c r="Y6" s="387"/>
      <c r="Z6" s="387"/>
      <c r="AA6" s="387"/>
      <c r="AB6" s="387"/>
      <c r="AC6" s="387"/>
      <c r="AD6" s="387"/>
      <c r="AE6" s="387"/>
      <c r="AF6" s="387"/>
      <c r="AG6" s="387"/>
      <c r="AH6" s="387"/>
      <c r="AI6" s="387"/>
      <c r="AJ6" s="387"/>
    </row>
    <row r="7" spans="1:36" s="401" customFormat="1" ht="21" customHeight="1">
      <c r="A7" s="855"/>
      <c r="B7" s="856"/>
      <c r="C7" s="874" t="s">
        <v>42</v>
      </c>
      <c r="D7" s="858" t="s">
        <v>7</v>
      </c>
      <c r="E7" s="858"/>
      <c r="F7" s="871"/>
      <c r="G7" s="871"/>
      <c r="H7" s="871" t="s">
        <v>98</v>
      </c>
      <c r="I7" s="874" t="s">
        <v>99</v>
      </c>
      <c r="J7" s="874"/>
      <c r="K7" s="874"/>
      <c r="L7" s="874"/>
      <c r="M7" s="874"/>
      <c r="N7" s="874"/>
      <c r="O7" s="874"/>
      <c r="P7" s="874"/>
      <c r="Q7" s="874"/>
      <c r="R7" s="871" t="s">
        <v>108</v>
      </c>
      <c r="S7" s="874"/>
      <c r="T7" s="881"/>
      <c r="U7" s="390"/>
      <c r="V7" s="390"/>
      <c r="W7" s="390"/>
      <c r="X7" s="390"/>
      <c r="Y7" s="390"/>
      <c r="Z7" s="390"/>
      <c r="AA7" s="390"/>
      <c r="AB7" s="390"/>
      <c r="AC7" s="390"/>
      <c r="AD7" s="390"/>
      <c r="AE7" s="390"/>
      <c r="AF7" s="390"/>
      <c r="AG7" s="390"/>
      <c r="AH7" s="390"/>
      <c r="AI7" s="390"/>
      <c r="AJ7" s="390"/>
    </row>
    <row r="8" spans="1:36" s="385" customFormat="1" ht="21.75" customHeight="1">
      <c r="A8" s="855"/>
      <c r="B8" s="856"/>
      <c r="C8" s="874"/>
      <c r="D8" s="858" t="s">
        <v>109</v>
      </c>
      <c r="E8" s="858" t="s">
        <v>110</v>
      </c>
      <c r="F8" s="871"/>
      <c r="G8" s="871"/>
      <c r="H8" s="871"/>
      <c r="I8" s="871" t="s">
        <v>416</v>
      </c>
      <c r="J8" s="858" t="s">
        <v>7</v>
      </c>
      <c r="K8" s="858"/>
      <c r="L8" s="858"/>
      <c r="M8" s="858"/>
      <c r="N8" s="858"/>
      <c r="O8" s="858"/>
      <c r="P8" s="858"/>
      <c r="Q8" s="858"/>
      <c r="R8" s="871"/>
      <c r="S8" s="874"/>
      <c r="T8" s="881"/>
      <c r="U8" s="387"/>
      <c r="V8" s="387"/>
      <c r="W8" s="387"/>
      <c r="X8" s="387"/>
      <c r="Y8" s="387"/>
      <c r="Z8" s="387"/>
      <c r="AA8" s="387"/>
      <c r="AB8" s="387"/>
      <c r="AC8" s="387"/>
      <c r="AD8" s="387"/>
      <c r="AE8" s="387"/>
      <c r="AF8" s="387"/>
      <c r="AG8" s="387"/>
      <c r="AH8" s="387"/>
      <c r="AI8" s="387"/>
      <c r="AJ8" s="387"/>
    </row>
    <row r="9" spans="1:36" s="385" customFormat="1" ht="84" customHeight="1">
      <c r="A9" s="855"/>
      <c r="B9" s="856"/>
      <c r="C9" s="874"/>
      <c r="D9" s="858"/>
      <c r="E9" s="858"/>
      <c r="F9" s="871"/>
      <c r="G9" s="871"/>
      <c r="H9" s="871"/>
      <c r="I9" s="871"/>
      <c r="J9" s="431" t="s">
        <v>111</v>
      </c>
      <c r="K9" s="431" t="s">
        <v>112</v>
      </c>
      <c r="L9" s="431" t="s">
        <v>104</v>
      </c>
      <c r="M9" s="432" t="s">
        <v>100</v>
      </c>
      <c r="N9" s="432" t="s">
        <v>113</v>
      </c>
      <c r="O9" s="432" t="s">
        <v>101</v>
      </c>
      <c r="P9" s="432" t="s">
        <v>232</v>
      </c>
      <c r="Q9" s="432" t="s">
        <v>102</v>
      </c>
      <c r="R9" s="871"/>
      <c r="S9" s="874"/>
      <c r="T9" s="881"/>
      <c r="U9" s="387"/>
      <c r="V9" s="387"/>
      <c r="W9" s="387"/>
      <c r="X9" s="387"/>
      <c r="Y9" s="387"/>
      <c r="Z9" s="387"/>
      <c r="AA9" s="387"/>
      <c r="AB9" s="387"/>
      <c r="AC9" s="387"/>
      <c r="AD9" s="387"/>
      <c r="AE9" s="387"/>
      <c r="AF9" s="387"/>
      <c r="AG9" s="387"/>
      <c r="AH9" s="387"/>
      <c r="AI9" s="387"/>
      <c r="AJ9" s="387"/>
    </row>
    <row r="10" spans="1:20" s="385" customFormat="1" ht="17.25" customHeight="1">
      <c r="A10" s="877" t="s">
        <v>6</v>
      </c>
      <c r="B10" s="878"/>
      <c r="C10" s="433">
        <v>1</v>
      </c>
      <c r="D10" s="433">
        <v>2</v>
      </c>
      <c r="E10" s="433">
        <v>3</v>
      </c>
      <c r="F10" s="433">
        <v>4</v>
      </c>
      <c r="G10" s="433">
        <v>5</v>
      </c>
      <c r="H10" s="433">
        <v>6</v>
      </c>
      <c r="I10" s="433">
        <v>7</v>
      </c>
      <c r="J10" s="433">
        <v>8</v>
      </c>
      <c r="K10" s="433">
        <v>9</v>
      </c>
      <c r="L10" s="433" t="s">
        <v>79</v>
      </c>
      <c r="M10" s="433" t="s">
        <v>80</v>
      </c>
      <c r="N10" s="433" t="s">
        <v>81</v>
      </c>
      <c r="O10" s="433" t="s">
        <v>82</v>
      </c>
      <c r="P10" s="433" t="s">
        <v>83</v>
      </c>
      <c r="Q10" s="433" t="s">
        <v>234</v>
      </c>
      <c r="R10" s="433" t="s">
        <v>235</v>
      </c>
      <c r="S10" s="433" t="s">
        <v>236</v>
      </c>
      <c r="T10" s="434" t="s">
        <v>237</v>
      </c>
    </row>
    <row r="11" spans="1:20" s="385" customFormat="1" ht="24" customHeight="1">
      <c r="A11" s="445"/>
      <c r="B11" s="445" t="s">
        <v>115</v>
      </c>
      <c r="C11" s="445">
        <f aca="true" t="shared" si="0" ref="C11:S11">C12+C23+C32+C39+C46+C50+C54+C57</f>
        <v>99475580</v>
      </c>
      <c r="D11" s="445">
        <f t="shared" si="0"/>
        <v>78414739</v>
      </c>
      <c r="E11" s="445">
        <f t="shared" si="0"/>
        <v>21060841</v>
      </c>
      <c r="F11" s="445">
        <f t="shared" si="0"/>
        <v>1494065</v>
      </c>
      <c r="G11" s="445">
        <f t="shared" si="0"/>
        <v>570000</v>
      </c>
      <c r="H11" s="445">
        <f t="shared" si="0"/>
        <v>97981515</v>
      </c>
      <c r="I11" s="445">
        <f t="shared" si="0"/>
        <v>68525184</v>
      </c>
      <c r="J11" s="445">
        <f t="shared" si="0"/>
        <v>4899453</v>
      </c>
      <c r="K11" s="445">
        <f t="shared" si="0"/>
        <v>429167</v>
      </c>
      <c r="L11" s="445">
        <f t="shared" si="0"/>
        <v>23590</v>
      </c>
      <c r="M11" s="445">
        <f t="shared" si="0"/>
        <v>41993133</v>
      </c>
      <c r="N11" s="445">
        <f t="shared" si="0"/>
        <v>19001538</v>
      </c>
      <c r="O11" s="445">
        <f t="shared" si="0"/>
        <v>2019074</v>
      </c>
      <c r="P11" s="445">
        <f t="shared" si="0"/>
        <v>0</v>
      </c>
      <c r="Q11" s="445">
        <f t="shared" si="0"/>
        <v>159229</v>
      </c>
      <c r="R11" s="445">
        <f t="shared" si="0"/>
        <v>29456331</v>
      </c>
      <c r="S11" s="445">
        <f t="shared" si="0"/>
        <v>93199305</v>
      </c>
      <c r="T11" s="449">
        <f>(K11+J11+L11)/I11</f>
        <v>0.07810573700903889</v>
      </c>
    </row>
    <row r="12" spans="1:20" s="385" customFormat="1" ht="26.25" customHeight="1">
      <c r="A12" s="446" t="s">
        <v>0</v>
      </c>
      <c r="B12" s="447" t="s">
        <v>468</v>
      </c>
      <c r="C12" s="448">
        <f>D12+E12</f>
        <v>11472904</v>
      </c>
      <c r="D12" s="448">
        <f aca="true" t="shared" si="1" ref="D12:S12">SUM(D13:D22)</f>
        <v>5780766</v>
      </c>
      <c r="E12" s="448">
        <f t="shared" si="1"/>
        <v>5692138</v>
      </c>
      <c r="F12" s="448">
        <f t="shared" si="1"/>
        <v>966185</v>
      </c>
      <c r="G12" s="448">
        <f t="shared" si="1"/>
        <v>570000</v>
      </c>
      <c r="H12" s="448">
        <f t="shared" si="1"/>
        <v>10506719</v>
      </c>
      <c r="I12" s="448">
        <f t="shared" si="1"/>
        <v>7879286</v>
      </c>
      <c r="J12" s="448">
        <f t="shared" si="1"/>
        <v>855544</v>
      </c>
      <c r="K12" s="448">
        <f t="shared" si="1"/>
        <v>0</v>
      </c>
      <c r="L12" s="448">
        <f t="shared" si="1"/>
        <v>5714</v>
      </c>
      <c r="M12" s="448">
        <f t="shared" si="1"/>
        <v>7018028</v>
      </c>
      <c r="N12" s="448">
        <f t="shared" si="1"/>
        <v>0</v>
      </c>
      <c r="O12" s="448">
        <f t="shared" si="1"/>
        <v>0</v>
      </c>
      <c r="P12" s="448">
        <f t="shared" si="1"/>
        <v>0</v>
      </c>
      <c r="Q12" s="448">
        <f t="shared" si="1"/>
        <v>0</v>
      </c>
      <c r="R12" s="448">
        <f t="shared" si="1"/>
        <v>2627433</v>
      </c>
      <c r="S12" s="448">
        <f t="shared" si="1"/>
        <v>10215461</v>
      </c>
      <c r="T12" s="449">
        <f>(K12+J12+L12)/I12</f>
        <v>0.1093066046847392</v>
      </c>
    </row>
    <row r="13" spans="1:20" s="385" customFormat="1" ht="26.25" customHeight="1">
      <c r="A13" s="435" t="s">
        <v>43</v>
      </c>
      <c r="B13" s="450" t="s">
        <v>423</v>
      </c>
      <c r="C13" s="436">
        <f aca="true" t="shared" si="2" ref="C13:C22">D13+E13</f>
        <v>1123293</v>
      </c>
      <c r="D13" s="523">
        <v>678147</v>
      </c>
      <c r="E13" s="520">
        <v>445146</v>
      </c>
      <c r="F13" s="496">
        <v>275231</v>
      </c>
      <c r="G13" s="451">
        <v>0</v>
      </c>
      <c r="H13" s="436">
        <f aca="true" t="shared" si="3" ref="H13:H31">I13+R13</f>
        <v>848062</v>
      </c>
      <c r="I13" s="436">
        <f aca="true" t="shared" si="4" ref="I13:I21">J13+K13+L13+M13+N13+O13+P13+Q13</f>
        <v>480101</v>
      </c>
      <c r="J13" s="520">
        <v>135678</v>
      </c>
      <c r="K13" s="520">
        <v>0</v>
      </c>
      <c r="L13" s="520">
        <v>5714</v>
      </c>
      <c r="M13" s="520">
        <v>338709</v>
      </c>
      <c r="N13" s="496"/>
      <c r="O13" s="498">
        <v>0</v>
      </c>
      <c r="P13" s="498">
        <v>0</v>
      </c>
      <c r="Q13" s="498"/>
      <c r="R13" s="522">
        <v>367961</v>
      </c>
      <c r="S13" s="436">
        <f>C13-F13+G13-J13-K13-L13</f>
        <v>706670</v>
      </c>
      <c r="T13" s="453">
        <f aca="true" t="shared" si="5" ref="T13:T59">(K13+J13+L13)/I13</f>
        <v>0.29450469796980216</v>
      </c>
    </row>
    <row r="14" spans="1:20" s="385" customFormat="1" ht="26.25" customHeight="1">
      <c r="A14" s="435" t="s">
        <v>44</v>
      </c>
      <c r="B14" s="450" t="s">
        <v>424</v>
      </c>
      <c r="C14" s="436">
        <f t="shared" si="2"/>
        <v>2952471</v>
      </c>
      <c r="D14" s="523">
        <v>1852547</v>
      </c>
      <c r="E14" s="520">
        <v>1099924</v>
      </c>
      <c r="F14" s="496">
        <v>5589</v>
      </c>
      <c r="G14" s="451">
        <v>0</v>
      </c>
      <c r="H14" s="436">
        <f t="shared" si="3"/>
        <v>2946882</v>
      </c>
      <c r="I14" s="436">
        <f t="shared" si="4"/>
        <v>2770302</v>
      </c>
      <c r="J14" s="520">
        <v>173625</v>
      </c>
      <c r="K14" s="520">
        <v>0</v>
      </c>
      <c r="L14" s="520">
        <v>0</v>
      </c>
      <c r="M14" s="520">
        <v>2596677</v>
      </c>
      <c r="N14" s="496"/>
      <c r="O14" s="498">
        <v>0</v>
      </c>
      <c r="P14" s="498">
        <v>0</v>
      </c>
      <c r="Q14" s="498"/>
      <c r="R14" s="522">
        <v>176580</v>
      </c>
      <c r="S14" s="436">
        <f aca="true" t="shared" si="6" ref="S14:S22">C14-F14+G14-J14-K14-L14</f>
        <v>2773257</v>
      </c>
      <c r="T14" s="453">
        <f t="shared" si="5"/>
        <v>0.06267367240105952</v>
      </c>
    </row>
    <row r="15" spans="1:20" s="385" customFormat="1" ht="26.25" customHeight="1">
      <c r="A15" s="435" t="s">
        <v>45</v>
      </c>
      <c r="B15" s="450" t="s">
        <v>425</v>
      </c>
      <c r="C15" s="436">
        <f t="shared" si="2"/>
        <v>5432454</v>
      </c>
      <c r="D15" s="523">
        <v>1775502</v>
      </c>
      <c r="E15" s="521">
        <v>3656952</v>
      </c>
      <c r="F15" s="451">
        <v>650614</v>
      </c>
      <c r="G15" s="451">
        <v>570000</v>
      </c>
      <c r="H15" s="436">
        <f t="shared" si="3"/>
        <v>4781840</v>
      </c>
      <c r="I15" s="436">
        <f t="shared" si="4"/>
        <v>4158634</v>
      </c>
      <c r="J15" s="521">
        <v>401825</v>
      </c>
      <c r="K15" s="521">
        <v>0</v>
      </c>
      <c r="L15" s="521">
        <v>0</v>
      </c>
      <c r="M15" s="521">
        <v>3756809</v>
      </c>
      <c r="N15" s="451"/>
      <c r="O15" s="452">
        <v>0</v>
      </c>
      <c r="P15" s="452">
        <v>0</v>
      </c>
      <c r="Q15" s="452"/>
      <c r="R15" s="522">
        <v>623206</v>
      </c>
      <c r="S15" s="436">
        <f t="shared" si="6"/>
        <v>4950015</v>
      </c>
      <c r="T15" s="453">
        <f t="shared" si="5"/>
        <v>0.09662427614452246</v>
      </c>
    </row>
    <row r="16" spans="1:20" ht="24.75" customHeight="1">
      <c r="A16" s="435">
        <v>4</v>
      </c>
      <c r="B16" s="450" t="s">
        <v>426</v>
      </c>
      <c r="C16" s="436">
        <f t="shared" si="2"/>
        <v>13498</v>
      </c>
      <c r="D16" s="524">
        <v>0</v>
      </c>
      <c r="E16" s="520">
        <v>13498</v>
      </c>
      <c r="F16" s="496">
        <v>0</v>
      </c>
      <c r="G16" s="451">
        <v>0</v>
      </c>
      <c r="H16" s="436">
        <f t="shared" si="3"/>
        <v>13498</v>
      </c>
      <c r="I16" s="436">
        <f t="shared" si="4"/>
        <v>13498</v>
      </c>
      <c r="J16" s="520">
        <v>9998</v>
      </c>
      <c r="K16" s="520"/>
      <c r="L16" s="520"/>
      <c r="M16" s="520">
        <v>3500</v>
      </c>
      <c r="N16" s="496"/>
      <c r="O16" s="498">
        <v>0</v>
      </c>
      <c r="P16" s="498">
        <v>0</v>
      </c>
      <c r="Q16" s="498"/>
      <c r="R16" s="522">
        <v>0</v>
      </c>
      <c r="S16" s="436">
        <f t="shared" si="6"/>
        <v>3500</v>
      </c>
      <c r="T16" s="453">
        <f t="shared" si="5"/>
        <v>0.7407023262705587</v>
      </c>
    </row>
    <row r="17" spans="1:20" ht="24.75" customHeight="1">
      <c r="A17" s="435">
        <v>5</v>
      </c>
      <c r="B17" s="450" t="s">
        <v>427</v>
      </c>
      <c r="C17" s="436">
        <f t="shared" si="2"/>
        <v>54935</v>
      </c>
      <c r="D17" s="524">
        <v>44825</v>
      </c>
      <c r="E17" s="520">
        <v>10110</v>
      </c>
      <c r="F17" s="496">
        <v>0</v>
      </c>
      <c r="G17" s="451">
        <v>0</v>
      </c>
      <c r="H17" s="436">
        <f t="shared" si="3"/>
        <v>54935</v>
      </c>
      <c r="I17" s="436">
        <f t="shared" si="4"/>
        <v>10110</v>
      </c>
      <c r="J17" s="520">
        <v>7200</v>
      </c>
      <c r="K17" s="520"/>
      <c r="L17" s="520"/>
      <c r="M17" s="520">
        <v>2910</v>
      </c>
      <c r="N17" s="496"/>
      <c r="O17" s="498">
        <v>0</v>
      </c>
      <c r="P17" s="498">
        <v>0</v>
      </c>
      <c r="Q17" s="498"/>
      <c r="R17" s="522">
        <v>44825</v>
      </c>
      <c r="S17" s="436">
        <f t="shared" si="6"/>
        <v>47735</v>
      </c>
      <c r="T17" s="453">
        <f t="shared" si="5"/>
        <v>0.712166172106825</v>
      </c>
    </row>
    <row r="18" spans="1:20" ht="24.75" customHeight="1">
      <c r="A18" s="435">
        <v>6</v>
      </c>
      <c r="B18" s="450" t="s">
        <v>428</v>
      </c>
      <c r="C18" s="436">
        <f t="shared" si="2"/>
        <v>1697044</v>
      </c>
      <c r="D18" s="523">
        <v>1388495</v>
      </c>
      <c r="E18" s="520">
        <v>308549</v>
      </c>
      <c r="F18" s="496">
        <v>34751</v>
      </c>
      <c r="G18" s="451">
        <v>0</v>
      </c>
      <c r="H18" s="436">
        <f t="shared" si="3"/>
        <v>1662293</v>
      </c>
      <c r="I18" s="436">
        <f t="shared" si="4"/>
        <v>386493</v>
      </c>
      <c r="J18" s="520">
        <v>79658</v>
      </c>
      <c r="K18" s="520">
        <v>0</v>
      </c>
      <c r="L18" s="520">
        <v>0</v>
      </c>
      <c r="M18" s="520">
        <v>306835</v>
      </c>
      <c r="N18" s="496"/>
      <c r="O18" s="498">
        <v>0</v>
      </c>
      <c r="P18" s="498">
        <v>0</v>
      </c>
      <c r="Q18" s="498"/>
      <c r="R18" s="522">
        <v>1275800</v>
      </c>
      <c r="S18" s="436">
        <f t="shared" si="6"/>
        <v>1582635</v>
      </c>
      <c r="T18" s="453">
        <f t="shared" si="5"/>
        <v>0.20610463837637422</v>
      </c>
    </row>
    <row r="19" spans="1:20" ht="28.5" customHeight="1">
      <c r="A19" s="435">
        <v>7</v>
      </c>
      <c r="B19" s="450" t="s">
        <v>429</v>
      </c>
      <c r="C19" s="436">
        <f t="shared" si="2"/>
        <v>23770</v>
      </c>
      <c r="D19" s="524">
        <v>0</v>
      </c>
      <c r="E19" s="520">
        <v>23770</v>
      </c>
      <c r="F19" s="496">
        <v>0</v>
      </c>
      <c r="G19" s="451">
        <v>0</v>
      </c>
      <c r="H19" s="436">
        <f t="shared" si="3"/>
        <v>23770</v>
      </c>
      <c r="I19" s="436">
        <f t="shared" si="4"/>
        <v>23770</v>
      </c>
      <c r="J19" s="520">
        <v>20270</v>
      </c>
      <c r="K19" s="520"/>
      <c r="L19" s="520"/>
      <c r="M19" s="520">
        <v>3500</v>
      </c>
      <c r="N19" s="496"/>
      <c r="O19" s="498">
        <v>0</v>
      </c>
      <c r="P19" s="498">
        <v>0</v>
      </c>
      <c r="Q19" s="498"/>
      <c r="R19" s="522">
        <v>0</v>
      </c>
      <c r="S19" s="436">
        <f t="shared" si="6"/>
        <v>3500</v>
      </c>
      <c r="T19" s="453">
        <f t="shared" si="5"/>
        <v>0.8527555742532604</v>
      </c>
    </row>
    <row r="20" spans="1:20" ht="28.5" customHeight="1">
      <c r="A20" s="435">
        <v>8</v>
      </c>
      <c r="B20" s="450" t="s">
        <v>477</v>
      </c>
      <c r="C20" s="436">
        <f t="shared" si="2"/>
        <v>149311</v>
      </c>
      <c r="D20" s="524">
        <v>40000</v>
      </c>
      <c r="E20" s="520">
        <v>109311</v>
      </c>
      <c r="F20" s="496"/>
      <c r="G20" s="451"/>
      <c r="H20" s="436">
        <f t="shared" si="3"/>
        <v>149311</v>
      </c>
      <c r="I20" s="436">
        <f t="shared" si="4"/>
        <v>11500</v>
      </c>
      <c r="J20" s="520">
        <v>11500</v>
      </c>
      <c r="K20" s="520"/>
      <c r="L20" s="520"/>
      <c r="M20" s="520">
        <v>0</v>
      </c>
      <c r="N20" s="496"/>
      <c r="O20" s="498"/>
      <c r="P20" s="498"/>
      <c r="Q20" s="498"/>
      <c r="R20" s="522">
        <v>137811</v>
      </c>
      <c r="S20" s="436">
        <f t="shared" si="6"/>
        <v>137811</v>
      </c>
      <c r="T20" s="453">
        <f t="shared" si="5"/>
        <v>1</v>
      </c>
    </row>
    <row r="21" spans="1:20" s="385" customFormat="1" ht="24.75" customHeight="1">
      <c r="A21" s="435">
        <v>9</v>
      </c>
      <c r="B21" s="450" t="s">
        <v>430</v>
      </c>
      <c r="C21" s="436">
        <f t="shared" si="2"/>
        <v>15850</v>
      </c>
      <c r="D21" s="524">
        <v>1250</v>
      </c>
      <c r="E21" s="520">
        <v>14600</v>
      </c>
      <c r="F21" s="496">
        <v>0</v>
      </c>
      <c r="G21" s="451">
        <v>0</v>
      </c>
      <c r="H21" s="436">
        <f t="shared" si="3"/>
        <v>15850</v>
      </c>
      <c r="I21" s="436">
        <f t="shared" si="4"/>
        <v>14600</v>
      </c>
      <c r="J21" s="520">
        <v>5512</v>
      </c>
      <c r="K21" s="520"/>
      <c r="L21" s="520"/>
      <c r="M21" s="520">
        <v>9088</v>
      </c>
      <c r="N21" s="496"/>
      <c r="O21" s="498">
        <v>0</v>
      </c>
      <c r="P21" s="498">
        <v>0</v>
      </c>
      <c r="Q21" s="498"/>
      <c r="R21" s="522">
        <v>1250</v>
      </c>
      <c r="S21" s="436">
        <f t="shared" si="6"/>
        <v>10338</v>
      </c>
      <c r="T21" s="453">
        <f t="shared" si="5"/>
        <v>0.37753424657534246</v>
      </c>
    </row>
    <row r="22" spans="1:20" s="385" customFormat="1" ht="24.75" customHeight="1">
      <c r="A22" s="435">
        <v>10</v>
      </c>
      <c r="B22" s="454" t="s">
        <v>431</v>
      </c>
      <c r="C22" s="436">
        <f t="shared" si="2"/>
        <v>10278</v>
      </c>
      <c r="D22" s="524">
        <v>0</v>
      </c>
      <c r="E22" s="520">
        <v>10278</v>
      </c>
      <c r="F22" s="496">
        <v>0</v>
      </c>
      <c r="G22" s="451">
        <v>0</v>
      </c>
      <c r="H22" s="436">
        <f t="shared" si="3"/>
        <v>10278</v>
      </c>
      <c r="I22" s="436">
        <f>J22+K22+L22+M22+N22+O22+P22+Q22</f>
        <v>10278</v>
      </c>
      <c r="J22" s="520">
        <v>10278</v>
      </c>
      <c r="K22" s="520"/>
      <c r="L22" s="520"/>
      <c r="M22" s="520">
        <v>0</v>
      </c>
      <c r="N22" s="496"/>
      <c r="O22" s="498">
        <v>0</v>
      </c>
      <c r="P22" s="498">
        <v>0</v>
      </c>
      <c r="Q22" s="498"/>
      <c r="R22" s="522">
        <v>0</v>
      </c>
      <c r="S22" s="436">
        <f t="shared" si="6"/>
        <v>0</v>
      </c>
      <c r="T22" s="453">
        <f t="shared" si="5"/>
        <v>1</v>
      </c>
    </row>
    <row r="23" spans="1:20" s="385" customFormat="1" ht="24.75" customHeight="1">
      <c r="A23" s="446" t="s">
        <v>0</v>
      </c>
      <c r="B23" s="447" t="s">
        <v>469</v>
      </c>
      <c r="C23" s="448">
        <f>D23+E23</f>
        <v>41241019</v>
      </c>
      <c r="D23" s="448">
        <f>SUM(D24:D31)</f>
        <v>33507345</v>
      </c>
      <c r="E23" s="448">
        <f>SUM(E24:E31)</f>
        <v>7733674</v>
      </c>
      <c r="F23" s="448">
        <f>SUM(F24:F31)</f>
        <v>245905</v>
      </c>
      <c r="G23" s="448">
        <f>SUM(G24:G31)</f>
        <v>0</v>
      </c>
      <c r="H23" s="448">
        <f>I23+R23</f>
        <v>40995114</v>
      </c>
      <c r="I23" s="448">
        <f aca="true" t="shared" si="7" ref="I23:S23">SUM(I24:I31)</f>
        <v>26503872</v>
      </c>
      <c r="J23" s="448">
        <f t="shared" si="7"/>
        <v>937992</v>
      </c>
      <c r="K23" s="448">
        <f t="shared" si="7"/>
        <v>105325</v>
      </c>
      <c r="L23" s="448">
        <f t="shared" si="7"/>
        <v>0</v>
      </c>
      <c r="M23" s="448">
        <f t="shared" si="7"/>
        <v>8392636</v>
      </c>
      <c r="N23" s="448">
        <f t="shared" si="7"/>
        <v>15048845</v>
      </c>
      <c r="O23" s="448">
        <f t="shared" si="7"/>
        <v>2019074</v>
      </c>
      <c r="P23" s="448">
        <f t="shared" si="7"/>
        <v>0</v>
      </c>
      <c r="Q23" s="448">
        <f t="shared" si="7"/>
        <v>0</v>
      </c>
      <c r="R23" s="448">
        <f t="shared" si="7"/>
        <v>14491242</v>
      </c>
      <c r="S23" s="448">
        <f t="shared" si="7"/>
        <v>39951797</v>
      </c>
      <c r="T23" s="449">
        <f>(K23+J23+L23)/I23</f>
        <v>0.039364701127442815</v>
      </c>
    </row>
    <row r="24" spans="1:20" s="385" customFormat="1" ht="24.75" customHeight="1">
      <c r="A24" s="435" t="s">
        <v>43</v>
      </c>
      <c r="B24" s="455" t="s">
        <v>434</v>
      </c>
      <c r="C24" s="436">
        <f>D24+E24</f>
        <v>0</v>
      </c>
      <c r="D24" s="444">
        <v>0</v>
      </c>
      <c r="E24" s="444">
        <v>0</v>
      </c>
      <c r="F24" s="444">
        <v>0</v>
      </c>
      <c r="G24" s="444">
        <v>0</v>
      </c>
      <c r="H24" s="436">
        <f t="shared" si="3"/>
        <v>0</v>
      </c>
      <c r="I24" s="436">
        <f aca="true" t="shared" si="8" ref="I24:I31">SUM(J24:Q24)</f>
        <v>0</v>
      </c>
      <c r="J24" s="444">
        <v>0</v>
      </c>
      <c r="K24" s="444">
        <v>0</v>
      </c>
      <c r="L24" s="444">
        <v>0</v>
      </c>
      <c r="M24" s="444">
        <v>0</v>
      </c>
      <c r="N24" s="444">
        <v>0</v>
      </c>
      <c r="O24" s="444"/>
      <c r="P24" s="444"/>
      <c r="Q24" s="444"/>
      <c r="R24" s="444">
        <v>0</v>
      </c>
      <c r="S24" s="436">
        <f>C24-F24-G24-J24-K24-L24</f>
        <v>0</v>
      </c>
      <c r="T24" s="453" t="e">
        <f t="shared" si="5"/>
        <v>#DIV/0!</v>
      </c>
    </row>
    <row r="25" spans="1:20" s="385" customFormat="1" ht="24.75" customHeight="1">
      <c r="A25" s="435" t="s">
        <v>44</v>
      </c>
      <c r="B25" s="456" t="s">
        <v>435</v>
      </c>
      <c r="C25" s="436">
        <f aca="true" t="shared" si="9" ref="C25:C31">D25+E25</f>
        <v>3611613</v>
      </c>
      <c r="D25" s="444">
        <v>3246568</v>
      </c>
      <c r="E25" s="444">
        <v>365045</v>
      </c>
      <c r="F25" s="444">
        <v>0</v>
      </c>
      <c r="G25" s="444">
        <v>0</v>
      </c>
      <c r="H25" s="436">
        <f t="shared" si="3"/>
        <v>3611613</v>
      </c>
      <c r="I25" s="436">
        <f t="shared" si="8"/>
        <v>1051516</v>
      </c>
      <c r="J25" s="444">
        <v>81095</v>
      </c>
      <c r="K25" s="444">
        <v>23844</v>
      </c>
      <c r="L25" s="444">
        <v>0</v>
      </c>
      <c r="M25" s="444">
        <v>284953</v>
      </c>
      <c r="N25" s="444">
        <v>211150</v>
      </c>
      <c r="O25" s="444">
        <v>450474</v>
      </c>
      <c r="P25" s="444"/>
      <c r="Q25" s="444">
        <v>0</v>
      </c>
      <c r="R25" s="444">
        <v>2560097</v>
      </c>
      <c r="S25" s="436">
        <f aca="true" t="shared" si="10" ref="S25:S31">C25-F25-G25-J25-K25-L25</f>
        <v>3506674</v>
      </c>
      <c r="T25" s="453">
        <f t="shared" si="5"/>
        <v>0.09979781572510546</v>
      </c>
    </row>
    <row r="26" spans="1:20" s="385" customFormat="1" ht="24.75" customHeight="1">
      <c r="A26" s="435" t="s">
        <v>45</v>
      </c>
      <c r="B26" s="455" t="s">
        <v>436</v>
      </c>
      <c r="C26" s="436">
        <f t="shared" si="9"/>
        <v>10405161</v>
      </c>
      <c r="D26" s="444">
        <v>8655208</v>
      </c>
      <c r="E26" s="444">
        <v>1749953</v>
      </c>
      <c r="F26" s="444">
        <v>0</v>
      </c>
      <c r="G26" s="444">
        <v>0</v>
      </c>
      <c r="H26" s="436">
        <f t="shared" si="3"/>
        <v>10405161</v>
      </c>
      <c r="I26" s="436">
        <f t="shared" si="8"/>
        <v>4313289</v>
      </c>
      <c r="J26" s="444">
        <v>66484</v>
      </c>
      <c r="K26" s="444">
        <v>3000</v>
      </c>
      <c r="L26" s="444">
        <v>0</v>
      </c>
      <c r="M26" s="444">
        <v>2643487</v>
      </c>
      <c r="N26" s="444">
        <v>1600318</v>
      </c>
      <c r="O26" s="444"/>
      <c r="P26" s="444"/>
      <c r="Q26" s="444"/>
      <c r="R26" s="444">
        <v>6091872</v>
      </c>
      <c r="S26" s="436">
        <f t="shared" si="10"/>
        <v>10335677</v>
      </c>
      <c r="T26" s="453">
        <f t="shared" si="5"/>
        <v>0.016109284585382525</v>
      </c>
    </row>
    <row r="27" spans="1:20" s="385" customFormat="1" ht="24.75" customHeight="1">
      <c r="A27" s="435" t="s">
        <v>54</v>
      </c>
      <c r="B27" s="456" t="s">
        <v>437</v>
      </c>
      <c r="C27" s="436">
        <f t="shared" si="9"/>
        <v>2854428</v>
      </c>
      <c r="D27" s="444">
        <v>1843105</v>
      </c>
      <c r="E27" s="444">
        <v>1011323</v>
      </c>
      <c r="F27" s="444">
        <v>0</v>
      </c>
      <c r="G27" s="444">
        <v>0</v>
      </c>
      <c r="H27" s="436">
        <f t="shared" si="3"/>
        <v>2854428</v>
      </c>
      <c r="I27" s="436">
        <f t="shared" si="8"/>
        <v>1571346</v>
      </c>
      <c r="J27" s="444">
        <v>435994</v>
      </c>
      <c r="K27" s="444">
        <v>43647</v>
      </c>
      <c r="L27" s="444">
        <v>0</v>
      </c>
      <c r="M27" s="444">
        <v>1091705</v>
      </c>
      <c r="N27" s="444">
        <v>0</v>
      </c>
      <c r="O27" s="444"/>
      <c r="P27" s="444"/>
      <c r="Q27" s="444"/>
      <c r="R27" s="444">
        <v>1283082</v>
      </c>
      <c r="S27" s="436">
        <f t="shared" si="10"/>
        <v>2374787</v>
      </c>
      <c r="T27" s="453">
        <f t="shared" si="5"/>
        <v>0.30524212999555794</v>
      </c>
    </row>
    <row r="28" spans="1:20" s="385" customFormat="1" ht="24.75" customHeight="1">
      <c r="A28" s="435" t="s">
        <v>55</v>
      </c>
      <c r="B28" s="456" t="s">
        <v>438</v>
      </c>
      <c r="C28" s="436">
        <f t="shared" si="9"/>
        <v>5611369</v>
      </c>
      <c r="D28" s="444">
        <v>2506657</v>
      </c>
      <c r="E28" s="444">
        <v>3104712</v>
      </c>
      <c r="F28" s="444">
        <v>0</v>
      </c>
      <c r="G28" s="444">
        <v>0</v>
      </c>
      <c r="H28" s="436">
        <f t="shared" si="3"/>
        <v>5611369</v>
      </c>
      <c r="I28" s="436">
        <f t="shared" si="8"/>
        <v>3307115</v>
      </c>
      <c r="J28" s="444">
        <v>108043</v>
      </c>
      <c r="K28" s="444">
        <v>0</v>
      </c>
      <c r="L28" s="444">
        <v>0</v>
      </c>
      <c r="M28" s="444">
        <v>2693520</v>
      </c>
      <c r="N28" s="444">
        <v>505552</v>
      </c>
      <c r="O28" s="444"/>
      <c r="P28" s="444"/>
      <c r="Q28" s="444"/>
      <c r="R28" s="444">
        <v>2304254</v>
      </c>
      <c r="S28" s="436">
        <f t="shared" si="10"/>
        <v>5503326</v>
      </c>
      <c r="T28" s="453">
        <f t="shared" si="5"/>
        <v>0.03266986482175552</v>
      </c>
    </row>
    <row r="29" spans="1:20" s="385" customFormat="1" ht="24.75" customHeight="1">
      <c r="A29" s="435" t="s">
        <v>56</v>
      </c>
      <c r="B29" s="455" t="s">
        <v>470</v>
      </c>
      <c r="C29" s="436">
        <f t="shared" si="9"/>
        <v>14506979</v>
      </c>
      <c r="D29" s="444">
        <v>14117372</v>
      </c>
      <c r="E29" s="444">
        <v>389607</v>
      </c>
      <c r="F29" s="444">
        <v>73135</v>
      </c>
      <c r="G29" s="444"/>
      <c r="H29" s="436">
        <f t="shared" si="3"/>
        <v>14433844</v>
      </c>
      <c r="I29" s="436">
        <f t="shared" si="8"/>
        <v>13516367</v>
      </c>
      <c r="J29" s="444">
        <v>66076</v>
      </c>
      <c r="K29" s="444">
        <v>0</v>
      </c>
      <c r="L29" s="444">
        <v>0</v>
      </c>
      <c r="M29" s="444">
        <v>718466</v>
      </c>
      <c r="N29" s="444">
        <v>12731825</v>
      </c>
      <c r="O29" s="444"/>
      <c r="P29" s="444"/>
      <c r="Q29" s="444"/>
      <c r="R29" s="444">
        <v>917477</v>
      </c>
      <c r="S29" s="436">
        <f t="shared" si="10"/>
        <v>14367768</v>
      </c>
      <c r="T29" s="453">
        <f t="shared" si="5"/>
        <v>0.004888591734746474</v>
      </c>
    </row>
    <row r="30" spans="1:20" s="385" customFormat="1" ht="24.75" customHeight="1">
      <c r="A30" s="435" t="s">
        <v>57</v>
      </c>
      <c r="B30" s="455" t="s">
        <v>480</v>
      </c>
      <c r="C30" s="436">
        <f t="shared" si="9"/>
        <v>2200861</v>
      </c>
      <c r="D30" s="444">
        <v>1340147</v>
      </c>
      <c r="E30" s="444">
        <v>860714</v>
      </c>
      <c r="F30" s="444">
        <v>163500</v>
      </c>
      <c r="G30" s="444">
        <v>0</v>
      </c>
      <c r="H30" s="436">
        <f t="shared" si="3"/>
        <v>2037361</v>
      </c>
      <c r="I30" s="436">
        <f t="shared" si="8"/>
        <v>1287702</v>
      </c>
      <c r="J30" s="444">
        <v>127665</v>
      </c>
      <c r="K30" s="444">
        <v>34834</v>
      </c>
      <c r="L30" s="444">
        <v>0</v>
      </c>
      <c r="M30" s="444">
        <v>825203</v>
      </c>
      <c r="N30" s="444">
        <v>0</v>
      </c>
      <c r="O30" s="444">
        <v>300000</v>
      </c>
      <c r="P30" s="444"/>
      <c r="Q30" s="444"/>
      <c r="R30" s="444">
        <v>749659</v>
      </c>
      <c r="S30" s="436">
        <f t="shared" si="10"/>
        <v>1874862</v>
      </c>
      <c r="T30" s="453">
        <f t="shared" si="5"/>
        <v>0.12619301670728164</v>
      </c>
    </row>
    <row r="31" spans="1:20" s="385" customFormat="1" ht="24.75" customHeight="1">
      <c r="A31" s="435" t="s">
        <v>58</v>
      </c>
      <c r="B31" s="455" t="s">
        <v>439</v>
      </c>
      <c r="C31" s="436">
        <f t="shared" si="9"/>
        <v>2050608</v>
      </c>
      <c r="D31" s="444">
        <v>1798288</v>
      </c>
      <c r="E31" s="444">
        <v>252320</v>
      </c>
      <c r="F31" s="444">
        <v>9270</v>
      </c>
      <c r="G31" s="444">
        <v>0</v>
      </c>
      <c r="H31" s="436">
        <f t="shared" si="3"/>
        <v>2041338</v>
      </c>
      <c r="I31" s="436">
        <f t="shared" si="8"/>
        <v>1456537</v>
      </c>
      <c r="J31" s="444">
        <v>52635</v>
      </c>
      <c r="K31" s="444">
        <v>0</v>
      </c>
      <c r="L31" s="444">
        <v>0</v>
      </c>
      <c r="M31" s="542">
        <v>135302</v>
      </c>
      <c r="N31" s="444">
        <v>0</v>
      </c>
      <c r="O31" s="444">
        <v>1268600</v>
      </c>
      <c r="P31" s="444"/>
      <c r="Q31" s="444"/>
      <c r="R31" s="444">
        <v>584801</v>
      </c>
      <c r="S31" s="436">
        <f t="shared" si="10"/>
        <v>1988703</v>
      </c>
      <c r="T31" s="453">
        <f t="shared" si="5"/>
        <v>0.03613708405622377</v>
      </c>
    </row>
    <row r="32" spans="1:20" s="385" customFormat="1" ht="24.75" customHeight="1">
      <c r="A32" s="446" t="s">
        <v>0</v>
      </c>
      <c r="B32" s="447" t="s">
        <v>440</v>
      </c>
      <c r="C32" s="448">
        <f>D32+E32</f>
        <v>7998171</v>
      </c>
      <c r="D32" s="448">
        <f>SUM(D33:D38)</f>
        <v>5960982</v>
      </c>
      <c r="E32" s="448">
        <f>SUM(E33:E38)</f>
        <v>2037189</v>
      </c>
      <c r="F32" s="448">
        <f>SUM(F33:F38)</f>
        <v>123300</v>
      </c>
      <c r="G32" s="448">
        <f>SUM(G33:G38)</f>
        <v>0</v>
      </c>
      <c r="H32" s="448">
        <f>I32+R32</f>
        <v>7874871</v>
      </c>
      <c r="I32" s="448">
        <f>SUM(J32:Q32)</f>
        <v>5068368</v>
      </c>
      <c r="J32" s="448">
        <f aca="true" t="shared" si="11" ref="J32:S32">SUM(J33:J38)</f>
        <v>715045</v>
      </c>
      <c r="K32" s="448">
        <f t="shared" si="11"/>
        <v>151154</v>
      </c>
      <c r="L32" s="448">
        <f t="shared" si="11"/>
        <v>0</v>
      </c>
      <c r="M32" s="448">
        <f t="shared" si="11"/>
        <v>3136794</v>
      </c>
      <c r="N32" s="448">
        <f t="shared" si="11"/>
        <v>945375</v>
      </c>
      <c r="O32" s="448">
        <f t="shared" si="11"/>
        <v>0</v>
      </c>
      <c r="P32" s="448">
        <f t="shared" si="11"/>
        <v>0</v>
      </c>
      <c r="Q32" s="448">
        <f t="shared" si="11"/>
        <v>120000</v>
      </c>
      <c r="R32" s="448">
        <f t="shared" si="11"/>
        <v>2806503</v>
      </c>
      <c r="S32" s="448">
        <f t="shared" si="11"/>
        <v>7008672</v>
      </c>
      <c r="T32" s="449">
        <f t="shared" si="5"/>
        <v>0.1709029415385781</v>
      </c>
    </row>
    <row r="33" spans="1:20" s="385" customFormat="1" ht="24.75" customHeight="1">
      <c r="A33" s="435" t="s">
        <v>43</v>
      </c>
      <c r="B33" s="457" t="s">
        <v>441</v>
      </c>
      <c r="C33" s="436">
        <f aca="true" t="shared" si="12" ref="C33:C38">D33+E33</f>
        <v>443140</v>
      </c>
      <c r="D33" s="500">
        <v>108392</v>
      </c>
      <c r="E33" s="500">
        <v>334748</v>
      </c>
      <c r="F33" s="500">
        <v>63000</v>
      </c>
      <c r="G33" s="436">
        <v>0</v>
      </c>
      <c r="H33" s="436">
        <f aca="true" t="shared" si="13" ref="H33:H38">I33+R33</f>
        <v>380140</v>
      </c>
      <c r="I33" s="436">
        <f aca="true" t="shared" si="14" ref="I33:I38">SUM(J33:Q33)</f>
        <v>274428</v>
      </c>
      <c r="J33" s="496">
        <v>250708</v>
      </c>
      <c r="K33" s="496">
        <v>10000</v>
      </c>
      <c r="L33" s="496">
        <v>0</v>
      </c>
      <c r="M33" s="496">
        <v>13720</v>
      </c>
      <c r="N33" s="496">
        <v>0</v>
      </c>
      <c r="O33" s="498">
        <v>0</v>
      </c>
      <c r="P33" s="498">
        <v>0</v>
      </c>
      <c r="Q33" s="498">
        <v>0</v>
      </c>
      <c r="R33" s="499">
        <v>105712</v>
      </c>
      <c r="S33" s="458">
        <f aca="true" t="shared" si="15" ref="S33:S38">C33-F33-G33-J33-K33-L33</f>
        <v>119432</v>
      </c>
      <c r="T33" s="453">
        <f t="shared" si="5"/>
        <v>0.9500051015202531</v>
      </c>
    </row>
    <row r="34" spans="1:20" s="385" customFormat="1" ht="24.75" customHeight="1">
      <c r="A34" s="435" t="s">
        <v>44</v>
      </c>
      <c r="B34" s="457" t="s">
        <v>442</v>
      </c>
      <c r="C34" s="436">
        <f t="shared" si="12"/>
        <v>2383612</v>
      </c>
      <c r="D34" s="500">
        <v>1982573</v>
      </c>
      <c r="E34" s="500">
        <v>401039</v>
      </c>
      <c r="F34" s="500">
        <v>0</v>
      </c>
      <c r="G34" s="436">
        <v>0</v>
      </c>
      <c r="H34" s="436">
        <f t="shared" si="13"/>
        <v>2383612</v>
      </c>
      <c r="I34" s="436">
        <f t="shared" si="14"/>
        <v>506385</v>
      </c>
      <c r="J34" s="496">
        <v>30921</v>
      </c>
      <c r="K34" s="496">
        <v>0</v>
      </c>
      <c r="L34" s="496">
        <v>0</v>
      </c>
      <c r="M34" s="496">
        <v>475464</v>
      </c>
      <c r="N34" s="496">
        <v>0</v>
      </c>
      <c r="O34" s="498">
        <v>0</v>
      </c>
      <c r="P34" s="498">
        <v>0</v>
      </c>
      <c r="Q34" s="498">
        <v>0</v>
      </c>
      <c r="R34" s="499">
        <v>1877227</v>
      </c>
      <c r="S34" s="458">
        <f t="shared" si="15"/>
        <v>2352691</v>
      </c>
      <c r="T34" s="453">
        <f t="shared" si="5"/>
        <v>0.061062235255783644</v>
      </c>
    </row>
    <row r="35" spans="1:20" s="385" customFormat="1" ht="24.75" customHeight="1">
      <c r="A35" s="435" t="s">
        <v>45</v>
      </c>
      <c r="B35" s="457" t="s">
        <v>443</v>
      </c>
      <c r="C35" s="436">
        <f t="shared" si="12"/>
        <v>1115055</v>
      </c>
      <c r="D35" s="500">
        <v>389795</v>
      </c>
      <c r="E35" s="500">
        <v>725260</v>
      </c>
      <c r="F35" s="500">
        <v>40000</v>
      </c>
      <c r="G35" s="436">
        <v>0</v>
      </c>
      <c r="H35" s="436">
        <f t="shared" si="13"/>
        <v>1075055</v>
      </c>
      <c r="I35" s="436">
        <f t="shared" si="14"/>
        <v>779741</v>
      </c>
      <c r="J35" s="496">
        <v>141131</v>
      </c>
      <c r="K35" s="496">
        <v>8886</v>
      </c>
      <c r="L35" s="496">
        <v>0</v>
      </c>
      <c r="M35" s="496">
        <v>629724</v>
      </c>
      <c r="N35" s="496">
        <v>0</v>
      </c>
      <c r="O35" s="498">
        <v>0</v>
      </c>
      <c r="P35" s="498">
        <v>0</v>
      </c>
      <c r="Q35" s="498">
        <v>0</v>
      </c>
      <c r="R35" s="499">
        <v>295314</v>
      </c>
      <c r="S35" s="458">
        <f t="shared" si="15"/>
        <v>925038</v>
      </c>
      <c r="T35" s="453">
        <f t="shared" si="5"/>
        <v>0.19239337164520015</v>
      </c>
    </row>
    <row r="36" spans="1:20" s="385" customFormat="1" ht="24.75" customHeight="1">
      <c r="A36" s="435" t="s">
        <v>54</v>
      </c>
      <c r="B36" s="457" t="s">
        <v>444</v>
      </c>
      <c r="C36" s="436">
        <f t="shared" si="12"/>
        <v>588114</v>
      </c>
      <c r="D36" s="500">
        <v>348626</v>
      </c>
      <c r="E36" s="500">
        <v>239488</v>
      </c>
      <c r="F36" s="500">
        <v>20100</v>
      </c>
      <c r="G36" s="436">
        <v>0</v>
      </c>
      <c r="H36" s="436">
        <f t="shared" si="13"/>
        <v>568014</v>
      </c>
      <c r="I36" s="436">
        <f t="shared" si="14"/>
        <v>465210</v>
      </c>
      <c r="J36" s="496">
        <v>138437</v>
      </c>
      <c r="K36" s="496">
        <v>0</v>
      </c>
      <c r="L36" s="496">
        <v>0</v>
      </c>
      <c r="M36" s="496">
        <v>326773</v>
      </c>
      <c r="N36" s="496">
        <v>0</v>
      </c>
      <c r="O36" s="498">
        <v>0</v>
      </c>
      <c r="P36" s="498">
        <v>0</v>
      </c>
      <c r="Q36" s="498">
        <v>0</v>
      </c>
      <c r="R36" s="499">
        <v>102804</v>
      </c>
      <c r="S36" s="458">
        <f t="shared" si="15"/>
        <v>429577</v>
      </c>
      <c r="T36" s="453">
        <f t="shared" si="5"/>
        <v>0.2975795877130758</v>
      </c>
    </row>
    <row r="37" spans="1:20" s="385" customFormat="1" ht="24.75" customHeight="1">
      <c r="A37" s="435" t="s">
        <v>55</v>
      </c>
      <c r="B37" s="457" t="s">
        <v>445</v>
      </c>
      <c r="C37" s="436">
        <f t="shared" si="12"/>
        <v>1430054</v>
      </c>
      <c r="D37" s="500">
        <v>1248845</v>
      </c>
      <c r="E37" s="500">
        <v>181209</v>
      </c>
      <c r="F37" s="500">
        <v>0</v>
      </c>
      <c r="G37" s="436">
        <v>0</v>
      </c>
      <c r="H37" s="436">
        <f t="shared" si="13"/>
        <v>1430054</v>
      </c>
      <c r="I37" s="436">
        <f t="shared" si="14"/>
        <v>1228252</v>
      </c>
      <c r="J37" s="496">
        <v>51785</v>
      </c>
      <c r="K37" s="496">
        <v>132268</v>
      </c>
      <c r="L37" s="496">
        <v>0</v>
      </c>
      <c r="M37" s="496">
        <v>1044199</v>
      </c>
      <c r="N37" s="496">
        <v>0</v>
      </c>
      <c r="O37" s="498">
        <v>0</v>
      </c>
      <c r="P37" s="498">
        <v>0</v>
      </c>
      <c r="Q37" s="498">
        <v>0</v>
      </c>
      <c r="R37" s="499">
        <v>201802</v>
      </c>
      <c r="S37" s="458">
        <f t="shared" si="15"/>
        <v>1246001</v>
      </c>
      <c r="T37" s="453">
        <f t="shared" si="5"/>
        <v>0.14984954227634067</v>
      </c>
    </row>
    <row r="38" spans="1:20" s="385" customFormat="1" ht="24.75" customHeight="1">
      <c r="A38" s="435" t="s">
        <v>56</v>
      </c>
      <c r="B38" s="459" t="s">
        <v>446</v>
      </c>
      <c r="C38" s="436">
        <f t="shared" si="12"/>
        <v>2038196</v>
      </c>
      <c r="D38" s="543">
        <v>1882751</v>
      </c>
      <c r="E38" s="543">
        <v>155445</v>
      </c>
      <c r="F38" s="543">
        <v>200</v>
      </c>
      <c r="G38" s="436">
        <v>0</v>
      </c>
      <c r="H38" s="436">
        <f t="shared" si="13"/>
        <v>2037996</v>
      </c>
      <c r="I38" s="436">
        <f t="shared" si="14"/>
        <v>1814352</v>
      </c>
      <c r="J38" s="497">
        <v>102063</v>
      </c>
      <c r="K38" s="497">
        <v>0</v>
      </c>
      <c r="L38" s="497">
        <v>0</v>
      </c>
      <c r="M38" s="497">
        <v>646914</v>
      </c>
      <c r="N38" s="497">
        <v>945375</v>
      </c>
      <c r="O38" s="511">
        <v>0</v>
      </c>
      <c r="P38" s="511">
        <v>0</v>
      </c>
      <c r="Q38" s="511">
        <v>120000</v>
      </c>
      <c r="R38" s="544">
        <v>223644</v>
      </c>
      <c r="S38" s="458">
        <f t="shared" si="15"/>
        <v>1935933</v>
      </c>
      <c r="T38" s="453">
        <f t="shared" si="5"/>
        <v>0.05625314161750311</v>
      </c>
    </row>
    <row r="39" spans="1:20" s="385" customFormat="1" ht="24.75" customHeight="1">
      <c r="A39" s="446" t="s">
        <v>0</v>
      </c>
      <c r="B39" s="447" t="s">
        <v>467</v>
      </c>
      <c r="C39" s="448">
        <f>D39+E39</f>
        <v>18797223</v>
      </c>
      <c r="D39" s="448">
        <f>SUM(D40:D45)</f>
        <v>17959069</v>
      </c>
      <c r="E39" s="448">
        <f>SUM(E40:E45)</f>
        <v>838154</v>
      </c>
      <c r="F39" s="448">
        <f>SUM(F40:F45)</f>
        <v>0</v>
      </c>
      <c r="G39" s="448">
        <f>SUM(G40:G45)</f>
        <v>0</v>
      </c>
      <c r="H39" s="448">
        <f>I39+R39</f>
        <v>18797223</v>
      </c>
      <c r="I39" s="448">
        <f>SUM(J39:Q39)</f>
        <v>13890814</v>
      </c>
      <c r="J39" s="448">
        <f aca="true" t="shared" si="16" ref="J39:S39">SUM(J40:J45)</f>
        <v>343218</v>
      </c>
      <c r="K39" s="448">
        <f t="shared" si="16"/>
        <v>162236</v>
      </c>
      <c r="L39" s="448">
        <f t="shared" si="16"/>
        <v>11286</v>
      </c>
      <c r="M39" s="448">
        <f t="shared" si="16"/>
        <v>10377527</v>
      </c>
      <c r="N39" s="448">
        <f t="shared" si="16"/>
        <v>2957318</v>
      </c>
      <c r="O39" s="448">
        <f t="shared" si="16"/>
        <v>0</v>
      </c>
      <c r="P39" s="448">
        <f t="shared" si="16"/>
        <v>0</v>
      </c>
      <c r="Q39" s="448">
        <f t="shared" si="16"/>
        <v>39229</v>
      </c>
      <c r="R39" s="448">
        <f t="shared" si="16"/>
        <v>4906409</v>
      </c>
      <c r="S39" s="448">
        <f t="shared" si="16"/>
        <v>18280483</v>
      </c>
      <c r="T39" s="449">
        <f t="shared" si="5"/>
        <v>0.03720012376524515</v>
      </c>
    </row>
    <row r="40" spans="1:20" s="385" customFormat="1" ht="24.75" customHeight="1">
      <c r="A40" s="460" t="s">
        <v>43</v>
      </c>
      <c r="B40" s="461" t="s">
        <v>471</v>
      </c>
      <c r="C40" s="436">
        <f aca="true" t="shared" si="17" ref="C40:C59">D40+E40</f>
        <v>558245</v>
      </c>
      <c r="D40" s="444">
        <v>372379</v>
      </c>
      <c r="E40" s="444">
        <v>185866</v>
      </c>
      <c r="F40" s="493"/>
      <c r="G40" s="462">
        <v>0</v>
      </c>
      <c r="H40" s="436">
        <f aca="true" t="shared" si="18" ref="H40:H59">I40+R40</f>
        <v>558245</v>
      </c>
      <c r="I40" s="436">
        <f aca="true" t="shared" si="19" ref="I40:I59">SUM(J40:Q40)</f>
        <v>286387</v>
      </c>
      <c r="J40" s="444">
        <v>21337</v>
      </c>
      <c r="K40" s="444">
        <v>0</v>
      </c>
      <c r="L40" s="444">
        <v>0</v>
      </c>
      <c r="M40" s="444">
        <v>265050</v>
      </c>
      <c r="N40" s="444">
        <v>0</v>
      </c>
      <c r="O40" s="444">
        <v>0</v>
      </c>
      <c r="P40" s="444">
        <v>0</v>
      </c>
      <c r="Q40" s="444">
        <v>0</v>
      </c>
      <c r="R40" s="444">
        <v>271858</v>
      </c>
      <c r="S40" s="436">
        <f aca="true" t="shared" si="20" ref="S40:S45">C40-F40-G40-J40-K40-L40</f>
        <v>536908</v>
      </c>
      <c r="T40" s="453">
        <f t="shared" si="5"/>
        <v>0.07450408014330259</v>
      </c>
    </row>
    <row r="41" spans="1:20" s="385" customFormat="1" ht="24.75" customHeight="1">
      <c r="A41" s="460" t="s">
        <v>44</v>
      </c>
      <c r="B41" s="461" t="s">
        <v>448</v>
      </c>
      <c r="C41" s="436">
        <f t="shared" si="17"/>
        <v>1507077</v>
      </c>
      <c r="D41" s="444">
        <v>1478282</v>
      </c>
      <c r="E41" s="444">
        <v>28795</v>
      </c>
      <c r="F41" s="493"/>
      <c r="G41" s="462">
        <v>0</v>
      </c>
      <c r="H41" s="436">
        <f t="shared" si="18"/>
        <v>1507077</v>
      </c>
      <c r="I41" s="436">
        <f t="shared" si="19"/>
        <v>434251</v>
      </c>
      <c r="J41" s="444">
        <v>58445</v>
      </c>
      <c r="K41" s="444">
        <v>43700</v>
      </c>
      <c r="L41" s="444">
        <v>0</v>
      </c>
      <c r="M41" s="444">
        <v>332106</v>
      </c>
      <c r="N41" s="444">
        <v>0</v>
      </c>
      <c r="O41" s="444">
        <v>0</v>
      </c>
      <c r="P41" s="444">
        <v>0</v>
      </c>
      <c r="Q41" s="444">
        <v>0</v>
      </c>
      <c r="R41" s="444">
        <v>1072826</v>
      </c>
      <c r="S41" s="436">
        <f t="shared" si="20"/>
        <v>1404932</v>
      </c>
      <c r="T41" s="453">
        <f t="shared" si="5"/>
        <v>0.23522110484489386</v>
      </c>
    </row>
    <row r="42" spans="1:20" s="385" customFormat="1" ht="24.75" customHeight="1">
      <c r="A42" s="460" t="s">
        <v>45</v>
      </c>
      <c r="B42" s="461" t="s">
        <v>449</v>
      </c>
      <c r="C42" s="436">
        <f t="shared" si="17"/>
        <v>1060015</v>
      </c>
      <c r="D42" s="444">
        <v>971098</v>
      </c>
      <c r="E42" s="444">
        <v>88917</v>
      </c>
      <c r="F42" s="493"/>
      <c r="G42" s="462">
        <v>0</v>
      </c>
      <c r="H42" s="436">
        <f t="shared" si="18"/>
        <v>1060015</v>
      </c>
      <c r="I42" s="436">
        <f t="shared" si="19"/>
        <v>401856</v>
      </c>
      <c r="J42" s="444">
        <v>47306</v>
      </c>
      <c r="K42" s="444">
        <v>19221</v>
      </c>
      <c r="L42" s="444">
        <v>7625</v>
      </c>
      <c r="M42" s="444">
        <v>288475</v>
      </c>
      <c r="N42" s="444">
        <v>0</v>
      </c>
      <c r="O42" s="444">
        <v>0</v>
      </c>
      <c r="P42" s="444">
        <v>0</v>
      </c>
      <c r="Q42" s="444">
        <v>39229</v>
      </c>
      <c r="R42" s="444">
        <v>658159</v>
      </c>
      <c r="S42" s="436">
        <f t="shared" si="20"/>
        <v>985863</v>
      </c>
      <c r="T42" s="453">
        <f t="shared" si="5"/>
        <v>0.18452380952380953</v>
      </c>
    </row>
    <row r="43" spans="1:20" s="385" customFormat="1" ht="24.75" customHeight="1">
      <c r="A43" s="460" t="s">
        <v>54</v>
      </c>
      <c r="B43" s="461" t="s">
        <v>450</v>
      </c>
      <c r="C43" s="436">
        <f t="shared" si="17"/>
        <v>2487516</v>
      </c>
      <c r="D43" s="444">
        <v>2330413</v>
      </c>
      <c r="E43" s="444">
        <v>157103</v>
      </c>
      <c r="F43" s="493"/>
      <c r="G43" s="462">
        <v>0</v>
      </c>
      <c r="H43" s="436">
        <f t="shared" si="18"/>
        <v>2487516</v>
      </c>
      <c r="I43" s="436">
        <f t="shared" si="19"/>
        <v>1719497</v>
      </c>
      <c r="J43" s="444">
        <v>40317</v>
      </c>
      <c r="K43" s="444">
        <v>30699</v>
      </c>
      <c r="L43" s="444">
        <v>3661</v>
      </c>
      <c r="M43" s="444">
        <v>1644820</v>
      </c>
      <c r="N43" s="444">
        <v>0</v>
      </c>
      <c r="O43" s="444">
        <v>0</v>
      </c>
      <c r="P43" s="444">
        <v>0</v>
      </c>
      <c r="Q43" s="444">
        <v>0</v>
      </c>
      <c r="R43" s="444">
        <v>768019</v>
      </c>
      <c r="S43" s="436">
        <f t="shared" si="20"/>
        <v>2412839</v>
      </c>
      <c r="T43" s="453">
        <f t="shared" si="5"/>
        <v>0.043429561086759674</v>
      </c>
    </row>
    <row r="44" spans="1:20" s="385" customFormat="1" ht="24.75" customHeight="1">
      <c r="A44" s="460" t="s">
        <v>55</v>
      </c>
      <c r="B44" s="461" t="s">
        <v>451</v>
      </c>
      <c r="C44" s="436">
        <f t="shared" si="17"/>
        <v>10301363</v>
      </c>
      <c r="D44" s="444">
        <v>10032166</v>
      </c>
      <c r="E44" s="444">
        <v>269197</v>
      </c>
      <c r="F44" s="493"/>
      <c r="G44" s="462">
        <v>0</v>
      </c>
      <c r="H44" s="436">
        <f t="shared" si="18"/>
        <v>10301363</v>
      </c>
      <c r="I44" s="436">
        <f t="shared" si="19"/>
        <v>8615962</v>
      </c>
      <c r="J44" s="444">
        <v>131460</v>
      </c>
      <c r="K44" s="444">
        <v>66201</v>
      </c>
      <c r="L44" s="444">
        <v>0</v>
      </c>
      <c r="M44" s="444">
        <v>7634301</v>
      </c>
      <c r="N44" s="444">
        <v>784000</v>
      </c>
      <c r="O44" s="444">
        <v>0</v>
      </c>
      <c r="P44" s="444">
        <v>0</v>
      </c>
      <c r="Q44" s="444">
        <v>0</v>
      </c>
      <c r="R44" s="444">
        <v>1685401</v>
      </c>
      <c r="S44" s="436">
        <f t="shared" si="20"/>
        <v>10103702</v>
      </c>
      <c r="T44" s="453">
        <f t="shared" si="5"/>
        <v>0.022941257168961515</v>
      </c>
    </row>
    <row r="45" spans="1:20" s="385" customFormat="1" ht="24.75" customHeight="1">
      <c r="A45" s="460" t="s">
        <v>56</v>
      </c>
      <c r="B45" s="461" t="s">
        <v>452</v>
      </c>
      <c r="C45" s="436">
        <f t="shared" si="17"/>
        <v>2883007</v>
      </c>
      <c r="D45" s="444">
        <v>2774731</v>
      </c>
      <c r="E45" s="444">
        <v>108276</v>
      </c>
      <c r="F45" s="493"/>
      <c r="G45" s="462">
        <v>0</v>
      </c>
      <c r="H45" s="436">
        <f t="shared" si="18"/>
        <v>2883007</v>
      </c>
      <c r="I45" s="436">
        <f t="shared" si="19"/>
        <v>2432861</v>
      </c>
      <c r="J45" s="444">
        <v>44353</v>
      </c>
      <c r="K45" s="444">
        <v>2415</v>
      </c>
      <c r="L45" s="444">
        <v>0</v>
      </c>
      <c r="M45" s="444">
        <v>212775</v>
      </c>
      <c r="N45" s="444">
        <v>2173318</v>
      </c>
      <c r="O45" s="444">
        <v>0</v>
      </c>
      <c r="P45" s="444">
        <v>0</v>
      </c>
      <c r="Q45" s="444">
        <v>0</v>
      </c>
      <c r="R45" s="444">
        <v>450146</v>
      </c>
      <c r="S45" s="436">
        <f t="shared" si="20"/>
        <v>2836239</v>
      </c>
      <c r="T45" s="453">
        <f t="shared" si="5"/>
        <v>0.01922345748482959</v>
      </c>
    </row>
    <row r="46" spans="1:20" s="385" customFormat="1" ht="24.75" customHeight="1">
      <c r="A46" s="446" t="s">
        <v>0</v>
      </c>
      <c r="B46" s="447" t="s">
        <v>453</v>
      </c>
      <c r="C46" s="514">
        <f aca="true" t="shared" si="21" ref="C46:S46">SUM(C47:C49)</f>
        <v>12423469</v>
      </c>
      <c r="D46" s="514">
        <f t="shared" si="21"/>
        <v>10312437</v>
      </c>
      <c r="E46" s="514">
        <f t="shared" si="21"/>
        <v>2111032</v>
      </c>
      <c r="F46" s="514">
        <f t="shared" si="21"/>
        <v>7000</v>
      </c>
      <c r="G46" s="514">
        <f t="shared" si="21"/>
        <v>0</v>
      </c>
      <c r="H46" s="514">
        <f t="shared" si="21"/>
        <v>12416469</v>
      </c>
      <c r="I46" s="514">
        <f t="shared" si="21"/>
        <v>11375445</v>
      </c>
      <c r="J46" s="448">
        <f>J47+J48+J49</f>
        <v>838173</v>
      </c>
      <c r="K46" s="448">
        <f>K47+K48+K49</f>
        <v>423</v>
      </c>
      <c r="L46" s="448">
        <f aca="true" t="shared" si="22" ref="L46:R46">L47+L48+L49</f>
        <v>0</v>
      </c>
      <c r="M46" s="448">
        <f t="shared" si="22"/>
        <v>10486849</v>
      </c>
      <c r="N46" s="448">
        <f t="shared" si="22"/>
        <v>50000</v>
      </c>
      <c r="O46" s="448">
        <f t="shared" si="22"/>
        <v>0</v>
      </c>
      <c r="P46" s="448">
        <f t="shared" si="22"/>
        <v>0</v>
      </c>
      <c r="Q46" s="448">
        <f t="shared" si="22"/>
        <v>0</v>
      </c>
      <c r="R46" s="448">
        <f t="shared" si="22"/>
        <v>1041024</v>
      </c>
      <c r="S46" s="515">
        <f t="shared" si="21"/>
        <v>11577873</v>
      </c>
      <c r="T46" s="516">
        <f>(K46+J46+L46)/I46</f>
        <v>0.07371984128972536</v>
      </c>
    </row>
    <row r="47" spans="1:20" s="385" customFormat="1" ht="24.75" customHeight="1">
      <c r="A47" s="435" t="s">
        <v>43</v>
      </c>
      <c r="B47" s="457" t="s">
        <v>462</v>
      </c>
      <c r="C47" s="436">
        <f t="shared" si="17"/>
        <v>367694</v>
      </c>
      <c r="D47" s="504">
        <v>108934</v>
      </c>
      <c r="E47" s="504">
        <v>258760</v>
      </c>
      <c r="F47" s="504">
        <v>7000</v>
      </c>
      <c r="G47" s="463"/>
      <c r="H47" s="437">
        <f t="shared" si="18"/>
        <v>360694</v>
      </c>
      <c r="I47" s="437">
        <f t="shared" si="19"/>
        <v>260957</v>
      </c>
      <c r="J47" s="525">
        <v>253530</v>
      </c>
      <c r="K47" s="504">
        <v>327</v>
      </c>
      <c r="L47" s="525"/>
      <c r="M47" s="525">
        <v>7100</v>
      </c>
      <c r="N47" s="525"/>
      <c r="O47" s="525"/>
      <c r="P47" s="525"/>
      <c r="Q47" s="526"/>
      <c r="R47" s="545">
        <v>99737</v>
      </c>
      <c r="S47" s="437">
        <f>C47-F47-G47-J47-K47-L47</f>
        <v>106837</v>
      </c>
      <c r="T47" s="453">
        <f t="shared" si="5"/>
        <v>0.9727924523963718</v>
      </c>
    </row>
    <row r="48" spans="1:20" s="385" customFormat="1" ht="24.75" customHeight="1">
      <c r="A48" s="435" t="s">
        <v>44</v>
      </c>
      <c r="B48" s="457" t="s">
        <v>455</v>
      </c>
      <c r="C48" s="436">
        <f t="shared" si="17"/>
        <v>1293554</v>
      </c>
      <c r="D48" s="504">
        <v>722053</v>
      </c>
      <c r="E48" s="504">
        <v>571501</v>
      </c>
      <c r="F48" s="504"/>
      <c r="G48" s="463"/>
      <c r="H48" s="437">
        <f t="shared" si="18"/>
        <v>1293554</v>
      </c>
      <c r="I48" s="437">
        <f t="shared" si="19"/>
        <v>769718</v>
      </c>
      <c r="J48" s="525">
        <v>244746</v>
      </c>
      <c r="K48" s="504"/>
      <c r="L48" s="525"/>
      <c r="M48" s="525">
        <v>474972</v>
      </c>
      <c r="N48" s="525">
        <v>50000</v>
      </c>
      <c r="O48" s="525"/>
      <c r="P48" s="525"/>
      <c r="Q48" s="526"/>
      <c r="R48" s="545">
        <v>523836</v>
      </c>
      <c r="S48" s="437">
        <f>C48-F48-G48-J48-K48-L48</f>
        <v>1048808</v>
      </c>
      <c r="T48" s="453">
        <f t="shared" si="5"/>
        <v>0.3179683988161898</v>
      </c>
    </row>
    <row r="49" spans="1:20" s="385" customFormat="1" ht="24.75" customHeight="1">
      <c r="A49" s="435">
        <v>3</v>
      </c>
      <c r="B49" s="457" t="s">
        <v>460</v>
      </c>
      <c r="C49" s="436">
        <f t="shared" si="17"/>
        <v>10762221</v>
      </c>
      <c r="D49" s="504">
        <v>9481450</v>
      </c>
      <c r="E49" s="504">
        <v>1280771</v>
      </c>
      <c r="F49" s="504">
        <v>0</v>
      </c>
      <c r="G49" s="463"/>
      <c r="H49" s="437">
        <f t="shared" si="18"/>
        <v>10762221</v>
      </c>
      <c r="I49" s="437">
        <f t="shared" si="19"/>
        <v>10344770</v>
      </c>
      <c r="J49" s="525">
        <v>339897</v>
      </c>
      <c r="K49" s="504">
        <v>96</v>
      </c>
      <c r="L49" s="525"/>
      <c r="M49" s="525">
        <v>10004777</v>
      </c>
      <c r="N49" s="525"/>
      <c r="O49" s="525"/>
      <c r="P49" s="525"/>
      <c r="Q49" s="526"/>
      <c r="R49" s="545">
        <v>417451</v>
      </c>
      <c r="S49" s="437">
        <f>C49-F49-G49-J49-K49-L49</f>
        <v>10422228</v>
      </c>
      <c r="T49" s="453">
        <f t="shared" si="5"/>
        <v>0.03286617295502945</v>
      </c>
    </row>
    <row r="50" spans="1:20" s="385" customFormat="1" ht="24.75" customHeight="1">
      <c r="A50" s="446" t="s">
        <v>0</v>
      </c>
      <c r="B50" s="447" t="s">
        <v>456</v>
      </c>
      <c r="C50" s="448">
        <f t="shared" si="17"/>
        <v>5545430</v>
      </c>
      <c r="D50" s="448">
        <f>SUM(D51:D53)</f>
        <v>3502730</v>
      </c>
      <c r="E50" s="448">
        <f>SUM(E51:E53)</f>
        <v>2042700</v>
      </c>
      <c r="F50" s="448">
        <f>SUM(F51:F53)</f>
        <v>51675</v>
      </c>
      <c r="G50" s="448">
        <f>SUM(G51:G53)</f>
        <v>0</v>
      </c>
      <c r="H50" s="448">
        <f>I50+R50</f>
        <v>5493755</v>
      </c>
      <c r="I50" s="448">
        <f t="shared" si="19"/>
        <v>3055433</v>
      </c>
      <c r="J50" s="448">
        <f aca="true" t="shared" si="23" ref="J50:S50">SUM(J51:J53)</f>
        <v>964925</v>
      </c>
      <c r="K50" s="448">
        <f t="shared" si="23"/>
        <v>7246</v>
      </c>
      <c r="L50" s="448">
        <f t="shared" si="23"/>
        <v>6590</v>
      </c>
      <c r="M50" s="448">
        <f t="shared" si="23"/>
        <v>2076672</v>
      </c>
      <c r="N50" s="448">
        <f t="shared" si="23"/>
        <v>0</v>
      </c>
      <c r="O50" s="448">
        <f t="shared" si="23"/>
        <v>0</v>
      </c>
      <c r="P50" s="448">
        <f t="shared" si="23"/>
        <v>0</v>
      </c>
      <c r="Q50" s="448">
        <f t="shared" si="23"/>
        <v>0</v>
      </c>
      <c r="R50" s="448">
        <f t="shared" si="23"/>
        <v>2438322</v>
      </c>
      <c r="S50" s="448">
        <f t="shared" si="23"/>
        <v>4514994</v>
      </c>
      <c r="T50" s="453">
        <f t="shared" si="5"/>
        <v>0.3203346301489838</v>
      </c>
    </row>
    <row r="51" spans="1:20" s="385" customFormat="1" ht="24.75" customHeight="1">
      <c r="A51" s="435" t="s">
        <v>43</v>
      </c>
      <c r="B51" s="464" t="s">
        <v>457</v>
      </c>
      <c r="C51" s="436">
        <f>D51+E51</f>
        <v>515886</v>
      </c>
      <c r="D51" s="547">
        <v>323162</v>
      </c>
      <c r="E51" s="547">
        <v>192724</v>
      </c>
      <c r="F51" s="547">
        <v>0</v>
      </c>
      <c r="G51" s="517"/>
      <c r="H51" s="436">
        <f t="shared" si="18"/>
        <v>515886</v>
      </c>
      <c r="I51" s="436">
        <f t="shared" si="19"/>
        <v>211987</v>
      </c>
      <c r="J51" s="517">
        <v>67152</v>
      </c>
      <c r="K51" s="517">
        <v>0</v>
      </c>
      <c r="L51" s="517">
        <v>0</v>
      </c>
      <c r="M51" s="517">
        <v>144835</v>
      </c>
      <c r="N51" s="517">
        <v>0</v>
      </c>
      <c r="O51" s="518"/>
      <c r="P51" s="518"/>
      <c r="Q51" s="518"/>
      <c r="R51" s="519">
        <v>303899</v>
      </c>
      <c r="S51" s="436">
        <f>C51-F51-G51-J51-K51-L51</f>
        <v>448734</v>
      </c>
      <c r="T51" s="453">
        <f t="shared" si="5"/>
        <v>0.3167741418105827</v>
      </c>
    </row>
    <row r="52" spans="1:20" s="385" customFormat="1" ht="24.75" customHeight="1">
      <c r="A52" s="435" t="s">
        <v>44</v>
      </c>
      <c r="B52" s="464" t="s">
        <v>458</v>
      </c>
      <c r="C52" s="436">
        <f>D52+E52</f>
        <v>1494763</v>
      </c>
      <c r="D52" s="547">
        <v>762166</v>
      </c>
      <c r="E52" s="547">
        <v>732597</v>
      </c>
      <c r="F52" s="547">
        <v>31200</v>
      </c>
      <c r="G52" s="517"/>
      <c r="H52" s="436">
        <f t="shared" si="18"/>
        <v>1463563</v>
      </c>
      <c r="I52" s="436">
        <f t="shared" si="19"/>
        <v>771296</v>
      </c>
      <c r="J52" s="517">
        <v>105533</v>
      </c>
      <c r="K52" s="517"/>
      <c r="L52" s="517">
        <v>6590</v>
      </c>
      <c r="M52" s="517">
        <v>659173</v>
      </c>
      <c r="N52" s="517">
        <v>0</v>
      </c>
      <c r="O52" s="518"/>
      <c r="P52" s="518"/>
      <c r="Q52" s="518"/>
      <c r="R52" s="519">
        <v>692267</v>
      </c>
      <c r="S52" s="436">
        <f>C52-F52-G52-J52-K52-L52</f>
        <v>1351440</v>
      </c>
      <c r="T52" s="453">
        <f t="shared" si="5"/>
        <v>0.1453696116665975</v>
      </c>
    </row>
    <row r="53" spans="1:20" s="385" customFormat="1" ht="24.75" customHeight="1">
      <c r="A53" s="435" t="s">
        <v>45</v>
      </c>
      <c r="B53" s="464" t="s">
        <v>472</v>
      </c>
      <c r="C53" s="436">
        <f>D53+E53</f>
        <v>3534781</v>
      </c>
      <c r="D53" s="547">
        <v>2417402</v>
      </c>
      <c r="E53" s="547">
        <v>1117379</v>
      </c>
      <c r="F53" s="547">
        <v>20475</v>
      </c>
      <c r="G53" s="517"/>
      <c r="H53" s="436">
        <f t="shared" si="18"/>
        <v>3514306</v>
      </c>
      <c r="I53" s="436">
        <f t="shared" si="19"/>
        <v>2072150</v>
      </c>
      <c r="J53" s="517">
        <v>792240</v>
      </c>
      <c r="K53" s="517">
        <v>7246</v>
      </c>
      <c r="L53" s="517"/>
      <c r="M53" s="517">
        <v>1272664</v>
      </c>
      <c r="N53" s="517">
        <v>0</v>
      </c>
      <c r="O53" s="518"/>
      <c r="P53" s="518"/>
      <c r="Q53" s="518"/>
      <c r="R53" s="519">
        <v>1442156</v>
      </c>
      <c r="S53" s="436">
        <f>C53-F53-G53-J53-K53-L53</f>
        <v>2714820</v>
      </c>
      <c r="T53" s="453">
        <f t="shared" si="5"/>
        <v>0.38582438530029195</v>
      </c>
    </row>
    <row r="54" spans="1:20" s="385" customFormat="1" ht="24.75" customHeight="1">
      <c r="A54" s="446" t="s">
        <v>0</v>
      </c>
      <c r="B54" s="447" t="s">
        <v>461</v>
      </c>
      <c r="C54" s="448">
        <f t="shared" si="17"/>
        <v>1214408</v>
      </c>
      <c r="D54" s="448">
        <f>D55+D56</f>
        <v>954254</v>
      </c>
      <c r="E54" s="448">
        <f>SUM(E55:E56)</f>
        <v>260154</v>
      </c>
      <c r="F54" s="448">
        <f>SUM(F55:F56)</f>
        <v>100000</v>
      </c>
      <c r="G54" s="448">
        <f>SUM(G55:G56)</f>
        <v>0</v>
      </c>
      <c r="H54" s="448">
        <f t="shared" si="18"/>
        <v>1114408</v>
      </c>
      <c r="I54" s="448">
        <f t="shared" si="19"/>
        <v>416083</v>
      </c>
      <c r="J54" s="448">
        <f aca="true" t="shared" si="24" ref="J54:S54">SUM(J55:J56)</f>
        <v>127050</v>
      </c>
      <c r="K54" s="448">
        <f t="shared" si="24"/>
        <v>1700</v>
      </c>
      <c r="L54" s="448">
        <f t="shared" si="24"/>
        <v>0</v>
      </c>
      <c r="M54" s="448">
        <f t="shared" si="24"/>
        <v>287333</v>
      </c>
      <c r="N54" s="448">
        <f t="shared" si="24"/>
        <v>0</v>
      </c>
      <c r="O54" s="448">
        <f t="shared" si="24"/>
        <v>0</v>
      </c>
      <c r="P54" s="448">
        <f t="shared" si="24"/>
        <v>0</v>
      </c>
      <c r="Q54" s="448">
        <f t="shared" si="24"/>
        <v>0</v>
      </c>
      <c r="R54" s="448">
        <f t="shared" si="24"/>
        <v>698325</v>
      </c>
      <c r="S54" s="448">
        <f t="shared" si="24"/>
        <v>985658</v>
      </c>
      <c r="T54" s="453">
        <f t="shared" si="5"/>
        <v>0.30943345438289954</v>
      </c>
    </row>
    <row r="55" spans="1:20" s="385" customFormat="1" ht="24.75" customHeight="1">
      <c r="A55" s="435" t="s">
        <v>43</v>
      </c>
      <c r="B55" s="465" t="s">
        <v>454</v>
      </c>
      <c r="C55" s="436">
        <f t="shared" si="17"/>
        <v>836366</v>
      </c>
      <c r="D55" s="500">
        <v>619071</v>
      </c>
      <c r="E55" s="500">
        <v>217295</v>
      </c>
      <c r="F55" s="500">
        <v>70000</v>
      </c>
      <c r="G55" s="451">
        <v>0</v>
      </c>
      <c r="H55" s="458">
        <f t="shared" si="18"/>
        <v>766366</v>
      </c>
      <c r="I55" s="458">
        <f>SUM(J55:Q55)</f>
        <v>392924</v>
      </c>
      <c r="J55" s="496">
        <v>109196</v>
      </c>
      <c r="K55" s="496">
        <v>0</v>
      </c>
      <c r="L55" s="496">
        <v>0</v>
      </c>
      <c r="M55" s="496">
        <v>283728</v>
      </c>
      <c r="N55" s="496">
        <v>0</v>
      </c>
      <c r="O55" s="498">
        <v>0</v>
      </c>
      <c r="P55" s="498">
        <v>0</v>
      </c>
      <c r="Q55" s="498">
        <v>0</v>
      </c>
      <c r="R55" s="499">
        <v>373442</v>
      </c>
      <c r="S55" s="458">
        <f>C55-F55-G55-J55-K55-L55</f>
        <v>657170</v>
      </c>
      <c r="T55" s="453">
        <f t="shared" si="5"/>
        <v>0.27790615996986695</v>
      </c>
    </row>
    <row r="56" spans="1:20" s="385" customFormat="1" ht="24.75" customHeight="1">
      <c r="A56" s="435" t="s">
        <v>44</v>
      </c>
      <c r="B56" s="457" t="s">
        <v>463</v>
      </c>
      <c r="C56" s="436">
        <f t="shared" si="17"/>
        <v>378042</v>
      </c>
      <c r="D56" s="532">
        <v>335183</v>
      </c>
      <c r="E56" s="505">
        <v>42859</v>
      </c>
      <c r="F56" s="532">
        <v>30000</v>
      </c>
      <c r="G56" s="466">
        <v>0</v>
      </c>
      <c r="H56" s="458">
        <f t="shared" si="18"/>
        <v>348042</v>
      </c>
      <c r="I56" s="458">
        <f t="shared" si="19"/>
        <v>23159</v>
      </c>
      <c r="J56" s="533">
        <v>17854</v>
      </c>
      <c r="K56" s="533">
        <v>1700</v>
      </c>
      <c r="L56" s="533">
        <v>0</v>
      </c>
      <c r="M56" s="534">
        <v>3605</v>
      </c>
      <c r="N56" s="533">
        <v>0</v>
      </c>
      <c r="O56" s="535">
        <v>0</v>
      </c>
      <c r="P56" s="535">
        <v>0</v>
      </c>
      <c r="Q56" s="535">
        <v>0</v>
      </c>
      <c r="R56" s="499">
        <v>324883</v>
      </c>
      <c r="S56" s="458">
        <f>C56-F56-G56-J56-K56-L56</f>
        <v>328488</v>
      </c>
      <c r="T56" s="453">
        <f t="shared" si="5"/>
        <v>0.8443369748262015</v>
      </c>
    </row>
    <row r="57" spans="1:20" s="385" customFormat="1" ht="24.75" customHeight="1">
      <c r="A57" s="446" t="s">
        <v>0</v>
      </c>
      <c r="B57" s="447" t="s">
        <v>464</v>
      </c>
      <c r="C57" s="467">
        <f t="shared" si="17"/>
        <v>782956</v>
      </c>
      <c r="D57" s="467">
        <f>SUM(D58:D59)</f>
        <v>437156</v>
      </c>
      <c r="E57" s="467">
        <f aca="true" t="shared" si="25" ref="E57:S57">SUM(E58:E59)</f>
        <v>345800</v>
      </c>
      <c r="F57" s="467">
        <f t="shared" si="25"/>
        <v>0</v>
      </c>
      <c r="G57" s="467">
        <f t="shared" si="25"/>
        <v>0</v>
      </c>
      <c r="H57" s="467">
        <f t="shared" si="25"/>
        <v>782956</v>
      </c>
      <c r="I57" s="467">
        <f t="shared" si="25"/>
        <v>335883</v>
      </c>
      <c r="J57" s="467">
        <f t="shared" si="25"/>
        <v>117506</v>
      </c>
      <c r="K57" s="467">
        <f t="shared" si="25"/>
        <v>1083</v>
      </c>
      <c r="L57" s="467">
        <f t="shared" si="25"/>
        <v>0</v>
      </c>
      <c r="M57" s="467">
        <f t="shared" si="25"/>
        <v>217294</v>
      </c>
      <c r="N57" s="467">
        <f t="shared" si="25"/>
        <v>0</v>
      </c>
      <c r="O57" s="467">
        <f t="shared" si="25"/>
        <v>0</v>
      </c>
      <c r="P57" s="467">
        <f t="shared" si="25"/>
        <v>0</v>
      </c>
      <c r="Q57" s="467">
        <f t="shared" si="25"/>
        <v>0</v>
      </c>
      <c r="R57" s="467">
        <f t="shared" si="25"/>
        <v>447073</v>
      </c>
      <c r="S57" s="467">
        <f t="shared" si="25"/>
        <v>664367</v>
      </c>
      <c r="T57" s="453">
        <f t="shared" si="5"/>
        <v>0.353066395143547</v>
      </c>
    </row>
    <row r="58" spans="1:20" s="385" customFormat="1" ht="24.75" customHeight="1">
      <c r="A58" s="446">
        <v>1</v>
      </c>
      <c r="B58" s="468" t="s">
        <v>465</v>
      </c>
      <c r="C58" s="436">
        <f t="shared" si="17"/>
        <v>98315</v>
      </c>
      <c r="D58" s="538">
        <v>80800</v>
      </c>
      <c r="E58" s="539">
        <v>17515</v>
      </c>
      <c r="F58" s="540">
        <v>0</v>
      </c>
      <c r="G58" s="469">
        <v>0</v>
      </c>
      <c r="H58" s="436">
        <f t="shared" si="18"/>
        <v>98315</v>
      </c>
      <c r="I58" s="436">
        <f t="shared" si="19"/>
        <v>17515</v>
      </c>
      <c r="J58" s="539">
        <v>5315</v>
      </c>
      <c r="K58" s="539">
        <v>0</v>
      </c>
      <c r="L58" s="541">
        <v>0</v>
      </c>
      <c r="M58" s="541">
        <v>12200</v>
      </c>
      <c r="N58" s="540">
        <v>0</v>
      </c>
      <c r="O58" s="539">
        <v>0</v>
      </c>
      <c r="P58" s="539">
        <v>0</v>
      </c>
      <c r="Q58" s="539">
        <v>0</v>
      </c>
      <c r="R58" s="539">
        <v>80800</v>
      </c>
      <c r="S58" s="436">
        <f>C58-F58-G58-J58-K58-L58</f>
        <v>93000</v>
      </c>
      <c r="T58" s="453">
        <f t="shared" si="5"/>
        <v>0.3034541821296032</v>
      </c>
    </row>
    <row r="59" spans="1:20" s="385" customFormat="1" ht="24.75" customHeight="1" thickBot="1">
      <c r="A59" s="435">
        <v>2</v>
      </c>
      <c r="B59" s="468" t="s">
        <v>466</v>
      </c>
      <c r="C59" s="436">
        <f t="shared" si="17"/>
        <v>684641</v>
      </c>
      <c r="D59" s="538">
        <v>356356</v>
      </c>
      <c r="E59" s="539">
        <v>328285</v>
      </c>
      <c r="F59" s="540">
        <v>0</v>
      </c>
      <c r="G59" s="469">
        <v>0</v>
      </c>
      <c r="H59" s="436">
        <f t="shared" si="18"/>
        <v>684641</v>
      </c>
      <c r="I59" s="436">
        <f t="shared" si="19"/>
        <v>318368</v>
      </c>
      <c r="J59" s="539">
        <v>112191</v>
      </c>
      <c r="K59" s="539">
        <v>1083</v>
      </c>
      <c r="L59" s="541">
        <v>0</v>
      </c>
      <c r="M59" s="541">
        <v>205094</v>
      </c>
      <c r="N59" s="540">
        <v>0</v>
      </c>
      <c r="O59" s="539">
        <v>0</v>
      </c>
      <c r="P59" s="539">
        <v>0</v>
      </c>
      <c r="Q59" s="539">
        <v>0</v>
      </c>
      <c r="R59" s="539">
        <v>366273</v>
      </c>
      <c r="S59" s="436">
        <f>C59-F59-G59-J59-K59-L59</f>
        <v>571367</v>
      </c>
      <c r="T59" s="453">
        <f t="shared" si="5"/>
        <v>0.3557958086239823</v>
      </c>
    </row>
    <row r="60" spans="1:20" s="384" customFormat="1" ht="29.25" customHeight="1" thickTop="1">
      <c r="A60" s="860"/>
      <c r="B60" s="860"/>
      <c r="C60" s="860"/>
      <c r="D60" s="860"/>
      <c r="E60" s="860"/>
      <c r="F60" s="438"/>
      <c r="G60" s="439"/>
      <c r="H60" s="439"/>
      <c r="I60" s="439"/>
      <c r="J60" s="439"/>
      <c r="K60" s="439"/>
      <c r="L60" s="439"/>
      <c r="M60" s="439"/>
      <c r="N60" s="439"/>
      <c r="O60" s="882" t="str">
        <f>'Thong tin'!B8</f>
        <v>Tuyên Quang, ngày 06  tháng 2 năm 2016</v>
      </c>
      <c r="P60" s="882"/>
      <c r="Q60" s="882"/>
      <c r="R60" s="882"/>
      <c r="S60" s="882"/>
      <c r="T60" s="882"/>
    </row>
    <row r="61" spans="1:20" s="400" customFormat="1" ht="19.5" customHeight="1">
      <c r="A61" s="440"/>
      <c r="B61" s="876" t="s">
        <v>4</v>
      </c>
      <c r="C61" s="876"/>
      <c r="D61" s="876"/>
      <c r="E61" s="876"/>
      <c r="F61" s="441"/>
      <c r="G61" s="441"/>
      <c r="H61" s="441"/>
      <c r="I61" s="441"/>
      <c r="J61" s="441"/>
      <c r="K61" s="441"/>
      <c r="L61" s="441"/>
      <c r="M61" s="441"/>
      <c r="N61" s="441"/>
      <c r="O61" s="879" t="str">
        <f>'Thong tin'!B7</f>
        <v>CỤC TRƯỞNG</v>
      </c>
      <c r="P61" s="879"/>
      <c r="Q61" s="879"/>
      <c r="R61" s="879"/>
      <c r="S61" s="879"/>
      <c r="T61" s="879"/>
    </row>
    <row r="62" spans="1:20" ht="18.75">
      <c r="A62" s="406"/>
      <c r="B62" s="852"/>
      <c r="C62" s="852"/>
      <c r="D62" s="852"/>
      <c r="E62" s="407"/>
      <c r="F62" s="407"/>
      <c r="G62" s="407"/>
      <c r="H62" s="407"/>
      <c r="I62" s="407"/>
      <c r="J62" s="407"/>
      <c r="K62" s="407"/>
      <c r="L62" s="407"/>
      <c r="M62" s="407"/>
      <c r="N62" s="407"/>
      <c r="O62" s="851"/>
      <c r="P62" s="851"/>
      <c r="Q62" s="851"/>
      <c r="R62" s="851"/>
      <c r="S62" s="851"/>
      <c r="T62" s="851"/>
    </row>
    <row r="63" spans="1:20" ht="18.75">
      <c r="A63" s="406"/>
      <c r="B63" s="406"/>
      <c r="C63" s="406"/>
      <c r="D63" s="407"/>
      <c r="E63" s="407"/>
      <c r="F63" s="407"/>
      <c r="G63" s="407"/>
      <c r="H63" s="407"/>
      <c r="I63" s="407"/>
      <c r="J63" s="407"/>
      <c r="K63" s="407"/>
      <c r="L63" s="407"/>
      <c r="M63" s="407"/>
      <c r="N63" s="407"/>
      <c r="O63" s="407"/>
      <c r="P63" s="407"/>
      <c r="Q63" s="407"/>
      <c r="R63" s="407"/>
      <c r="S63" s="406"/>
      <c r="T63" s="406"/>
    </row>
    <row r="64" spans="1:20" ht="15.75">
      <c r="A64" s="405"/>
      <c r="B64" s="866"/>
      <c r="C64" s="866"/>
      <c r="D64" s="866"/>
      <c r="E64" s="414"/>
      <c r="F64" s="414"/>
      <c r="G64" s="414"/>
      <c r="H64" s="414"/>
      <c r="I64" s="414"/>
      <c r="J64" s="414"/>
      <c r="K64" s="414"/>
      <c r="L64" s="414"/>
      <c r="M64" s="414"/>
      <c r="N64" s="414"/>
      <c r="O64" s="414"/>
      <c r="P64" s="414"/>
      <c r="Q64" s="866"/>
      <c r="R64" s="866"/>
      <c r="S64" s="866"/>
      <c r="T64" s="405"/>
    </row>
    <row r="65" spans="1:20" ht="15.75" customHeight="1">
      <c r="A65" s="415"/>
      <c r="B65" s="411"/>
      <c r="C65" s="411"/>
      <c r="D65" s="416"/>
      <c r="E65" s="416"/>
      <c r="F65" s="416"/>
      <c r="G65" s="416"/>
      <c r="H65" s="416"/>
      <c r="I65" s="416"/>
      <c r="J65" s="416"/>
      <c r="K65" s="416"/>
      <c r="L65" s="416"/>
      <c r="M65" s="416"/>
      <c r="N65" s="416"/>
      <c r="O65" s="416"/>
      <c r="P65" s="416"/>
      <c r="Q65" s="416"/>
      <c r="R65" s="416"/>
      <c r="S65" s="411"/>
      <c r="T65" s="411"/>
    </row>
    <row r="66" spans="1:20" ht="15.75" customHeight="1">
      <c r="A66" s="405"/>
      <c r="B66" s="865"/>
      <c r="C66" s="865"/>
      <c r="D66" s="865"/>
      <c r="E66" s="865"/>
      <c r="F66" s="865"/>
      <c r="G66" s="865"/>
      <c r="H66" s="865"/>
      <c r="I66" s="865"/>
      <c r="J66" s="865"/>
      <c r="K66" s="865"/>
      <c r="L66" s="865"/>
      <c r="M66" s="865"/>
      <c r="N66" s="865"/>
      <c r="O66" s="865"/>
      <c r="P66" s="865"/>
      <c r="Q66" s="414"/>
      <c r="R66" s="414"/>
      <c r="S66" s="405"/>
      <c r="T66" s="405"/>
    </row>
    <row r="67" spans="1:20" ht="15.75">
      <c r="A67" s="417"/>
      <c r="B67" s="417"/>
      <c r="C67" s="417"/>
      <c r="D67" s="417"/>
      <c r="E67" s="417"/>
      <c r="F67" s="417"/>
      <c r="G67" s="417"/>
      <c r="H67" s="417"/>
      <c r="I67" s="417"/>
      <c r="J67" s="417"/>
      <c r="K67" s="417"/>
      <c r="L67" s="417"/>
      <c r="M67" s="417"/>
      <c r="N67" s="417"/>
      <c r="O67" s="417"/>
      <c r="P67" s="417"/>
      <c r="Q67" s="417"/>
      <c r="R67" s="405"/>
      <c r="S67" s="405"/>
      <c r="T67" s="405"/>
    </row>
    <row r="68" spans="1:20" ht="18.75">
      <c r="A68" s="405"/>
      <c r="B68" s="864" t="s">
        <v>479</v>
      </c>
      <c r="C68" s="864"/>
      <c r="D68" s="864"/>
      <c r="E68" s="864"/>
      <c r="F68" s="411"/>
      <c r="G68" s="411"/>
      <c r="H68" s="411"/>
      <c r="I68" s="411"/>
      <c r="J68" s="411"/>
      <c r="K68" s="411"/>
      <c r="L68" s="411"/>
      <c r="M68" s="411"/>
      <c r="N68" s="411"/>
      <c r="O68" s="864" t="str">
        <f>'Thong tin'!B6</f>
        <v>Nguyễn Tuyên </v>
      </c>
      <c r="P68" s="864"/>
      <c r="Q68" s="864"/>
      <c r="R68" s="864"/>
      <c r="S68" s="864"/>
      <c r="T68" s="864"/>
    </row>
    <row r="69" spans="2:20" ht="18.75">
      <c r="B69" s="862"/>
      <c r="C69" s="862"/>
      <c r="D69" s="862"/>
      <c r="E69" s="862"/>
      <c r="F69" s="385"/>
      <c r="G69" s="385"/>
      <c r="H69" s="385"/>
      <c r="I69" s="385"/>
      <c r="J69" s="385"/>
      <c r="K69" s="385"/>
      <c r="L69" s="385"/>
      <c r="M69" s="385"/>
      <c r="N69" s="385"/>
      <c r="O69" s="385"/>
      <c r="P69" s="862"/>
      <c r="Q69" s="862"/>
      <c r="R69" s="862"/>
      <c r="S69" s="862"/>
      <c r="T69" s="863"/>
    </row>
  </sheetData>
  <sheetProtection/>
  <mergeCells count="38">
    <mergeCell ref="A2:D2"/>
    <mergeCell ref="Q2:T2"/>
    <mergeCell ref="B61:E61"/>
    <mergeCell ref="A10:B10"/>
    <mergeCell ref="H7:H9"/>
    <mergeCell ref="O61:T61"/>
    <mergeCell ref="T6:T9"/>
    <mergeCell ref="O60:T60"/>
    <mergeCell ref="S6:S9"/>
    <mergeCell ref="C7:C9"/>
    <mergeCell ref="E1:P1"/>
    <mergeCell ref="E2:P2"/>
    <mergeCell ref="E3:P3"/>
    <mergeCell ref="F6:F9"/>
    <mergeCell ref="G6:G9"/>
    <mergeCell ref="H6:R6"/>
    <mergeCell ref="C6:E6"/>
    <mergeCell ref="I7:Q7"/>
    <mergeCell ref="I8:I9"/>
    <mergeCell ref="R7:R9"/>
    <mergeCell ref="A3:D3"/>
    <mergeCell ref="A60:E60"/>
    <mergeCell ref="Q4:T4"/>
    <mergeCell ref="B69:E69"/>
    <mergeCell ref="P69:T69"/>
    <mergeCell ref="B68:E68"/>
    <mergeCell ref="B66:P66"/>
    <mergeCell ref="O68:T68"/>
    <mergeCell ref="Q64:S64"/>
    <mergeCell ref="B64:D64"/>
    <mergeCell ref="O62:T62"/>
    <mergeCell ref="B62:D62"/>
    <mergeCell ref="A6:B9"/>
    <mergeCell ref="Q5:T5"/>
    <mergeCell ref="D7:E7"/>
    <mergeCell ref="D8:D9"/>
    <mergeCell ref="E8:E9"/>
    <mergeCell ref="J8:Q8"/>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T71"/>
  <sheetViews>
    <sheetView showZeros="0" zoomScaleSheetLayoutView="85" zoomScalePageLayoutView="0" workbookViewId="0" topLeftCell="A7">
      <pane xSplit="1" ySplit="5" topLeftCell="B48" activePane="bottomRight" state="frozen"/>
      <selection pane="topLeft" activeCell="A7" sqref="A7"/>
      <selection pane="topRight" activeCell="B7" sqref="B7"/>
      <selection pane="bottomLeft" activeCell="A12" sqref="A12"/>
      <selection pane="bottomRight" activeCell="D11" sqref="D1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8" t="s">
        <v>27</v>
      </c>
      <c r="B1" s="388"/>
      <c r="C1" s="388"/>
      <c r="E1" s="891" t="s">
        <v>62</v>
      </c>
      <c r="F1" s="891"/>
      <c r="G1" s="891"/>
      <c r="H1" s="891"/>
      <c r="I1" s="891"/>
      <c r="J1" s="891"/>
      <c r="K1" s="891"/>
      <c r="L1" s="891"/>
      <c r="M1" s="891"/>
      <c r="N1" s="891"/>
      <c r="O1" s="891"/>
      <c r="P1" s="379" t="s">
        <v>414</v>
      </c>
      <c r="Q1" s="379"/>
      <c r="R1" s="379"/>
      <c r="S1" s="379"/>
    </row>
    <row r="2" spans="1:19" ht="17.25" customHeight="1">
      <c r="A2" s="883" t="s">
        <v>226</v>
      </c>
      <c r="B2" s="883"/>
      <c r="C2" s="883"/>
      <c r="D2" s="883"/>
      <c r="E2" s="892" t="s">
        <v>34</v>
      </c>
      <c r="F2" s="892"/>
      <c r="G2" s="892"/>
      <c r="H2" s="892"/>
      <c r="I2" s="892"/>
      <c r="J2" s="892"/>
      <c r="K2" s="892"/>
      <c r="L2" s="892"/>
      <c r="M2" s="892"/>
      <c r="N2" s="892"/>
      <c r="O2" s="892"/>
      <c r="P2" s="884" t="str">
        <f>'Thong tin'!B4</f>
        <v>Cục THADS tỉnh Tuyên Quang</v>
      </c>
      <c r="Q2" s="884"/>
      <c r="R2" s="884"/>
      <c r="S2" s="884"/>
    </row>
    <row r="3" spans="1:19" ht="19.5" customHeight="1">
      <c r="A3" s="883" t="s">
        <v>227</v>
      </c>
      <c r="B3" s="883"/>
      <c r="C3" s="883"/>
      <c r="D3" s="883"/>
      <c r="E3" s="893" t="str">
        <f>'Thong tin'!B3</f>
        <v>04 tháng / năm 2017</v>
      </c>
      <c r="F3" s="893"/>
      <c r="G3" s="893"/>
      <c r="H3" s="893"/>
      <c r="I3" s="893"/>
      <c r="J3" s="893"/>
      <c r="K3" s="893"/>
      <c r="L3" s="893"/>
      <c r="M3" s="893"/>
      <c r="N3" s="893"/>
      <c r="O3" s="893"/>
      <c r="P3" s="379" t="s">
        <v>415</v>
      </c>
      <c r="Q3" s="388"/>
      <c r="R3" s="379"/>
      <c r="S3" s="379"/>
    </row>
    <row r="4" spans="1:19" ht="14.25" customHeight="1">
      <c r="A4" s="382" t="s">
        <v>105</v>
      </c>
      <c r="B4" s="388"/>
      <c r="C4" s="388"/>
      <c r="D4" s="388"/>
      <c r="E4" s="388"/>
      <c r="F4" s="388"/>
      <c r="G4" s="388"/>
      <c r="H4" s="388"/>
      <c r="I4" s="388"/>
      <c r="J4" s="388"/>
      <c r="K4" s="388"/>
      <c r="L4" s="388"/>
      <c r="M4" s="388"/>
      <c r="N4" s="391"/>
      <c r="O4" s="391"/>
      <c r="P4" s="898" t="s">
        <v>289</v>
      </c>
      <c r="Q4" s="898"/>
      <c r="R4" s="898"/>
      <c r="S4" s="898"/>
    </row>
    <row r="5" spans="2:19" ht="21.75" customHeight="1">
      <c r="B5" s="386"/>
      <c r="C5" s="386"/>
      <c r="Q5" s="392" t="s">
        <v>225</v>
      </c>
      <c r="R5" s="393"/>
      <c r="S5" s="393"/>
    </row>
    <row r="6" spans="1:19" ht="18.75" customHeight="1">
      <c r="A6" s="888" t="s">
        <v>53</v>
      </c>
      <c r="B6" s="888"/>
      <c r="C6" s="890" t="s">
        <v>106</v>
      </c>
      <c r="D6" s="890"/>
      <c r="E6" s="890"/>
      <c r="F6" s="894" t="s">
        <v>97</v>
      </c>
      <c r="G6" s="889" t="s">
        <v>107</v>
      </c>
      <c r="H6" s="897" t="s">
        <v>98</v>
      </c>
      <c r="I6" s="897"/>
      <c r="J6" s="897"/>
      <c r="K6" s="897"/>
      <c r="L6" s="897"/>
      <c r="M6" s="897"/>
      <c r="N6" s="897"/>
      <c r="O6" s="897"/>
      <c r="P6" s="897"/>
      <c r="Q6" s="897"/>
      <c r="R6" s="890" t="s">
        <v>231</v>
      </c>
      <c r="S6" s="890" t="s">
        <v>417</v>
      </c>
    </row>
    <row r="7" spans="1:19" s="379" customFormat="1" ht="18.75" customHeight="1">
      <c r="A7" s="888"/>
      <c r="B7" s="888"/>
      <c r="C7" s="890" t="s">
        <v>42</v>
      </c>
      <c r="D7" s="901" t="s">
        <v>7</v>
      </c>
      <c r="E7" s="901"/>
      <c r="F7" s="895"/>
      <c r="G7" s="889"/>
      <c r="H7" s="889" t="s">
        <v>98</v>
      </c>
      <c r="I7" s="890" t="s">
        <v>99</v>
      </c>
      <c r="J7" s="890"/>
      <c r="K7" s="890"/>
      <c r="L7" s="890"/>
      <c r="M7" s="890"/>
      <c r="N7" s="890"/>
      <c r="O7" s="890"/>
      <c r="P7" s="890"/>
      <c r="Q7" s="889" t="s">
        <v>103</v>
      </c>
      <c r="R7" s="890"/>
      <c r="S7" s="890"/>
    </row>
    <row r="8" spans="1:19" ht="18.75" customHeight="1">
      <c r="A8" s="888"/>
      <c r="B8" s="888"/>
      <c r="C8" s="890"/>
      <c r="D8" s="901" t="s">
        <v>109</v>
      </c>
      <c r="E8" s="901" t="s">
        <v>110</v>
      </c>
      <c r="F8" s="895"/>
      <c r="G8" s="889"/>
      <c r="H8" s="889"/>
      <c r="I8" s="889" t="s">
        <v>416</v>
      </c>
      <c r="J8" s="901" t="s">
        <v>7</v>
      </c>
      <c r="K8" s="901"/>
      <c r="L8" s="901"/>
      <c r="M8" s="901"/>
      <c r="N8" s="901"/>
      <c r="O8" s="901"/>
      <c r="P8" s="901"/>
      <c r="Q8" s="889"/>
      <c r="R8" s="890"/>
      <c r="S8" s="890"/>
    </row>
    <row r="9" spans="1:19" ht="134.25" customHeight="1">
      <c r="A9" s="888"/>
      <c r="B9" s="888"/>
      <c r="C9" s="890"/>
      <c r="D9" s="901"/>
      <c r="E9" s="901"/>
      <c r="F9" s="896"/>
      <c r="G9" s="889"/>
      <c r="H9" s="889"/>
      <c r="I9" s="889"/>
      <c r="J9" s="394" t="s">
        <v>111</v>
      </c>
      <c r="K9" s="394" t="s">
        <v>112</v>
      </c>
      <c r="L9" s="395" t="s">
        <v>100</v>
      </c>
      <c r="M9" s="395" t="s">
        <v>113</v>
      </c>
      <c r="N9" s="395" t="s">
        <v>101</v>
      </c>
      <c r="O9" s="395" t="s">
        <v>232</v>
      </c>
      <c r="P9" s="395" t="s">
        <v>102</v>
      </c>
      <c r="Q9" s="889"/>
      <c r="R9" s="890"/>
      <c r="S9" s="890"/>
    </row>
    <row r="10" spans="1:19" ht="22.5" customHeight="1">
      <c r="A10" s="902" t="s">
        <v>6</v>
      </c>
      <c r="B10" s="903"/>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899" t="s">
        <v>30</v>
      </c>
      <c r="B11" s="890"/>
      <c r="C11" s="470">
        <f aca="true" t="shared" si="0" ref="C11:Q11">C12+C24+C33+C40+C47+C51+C55+C58</f>
        <v>3134</v>
      </c>
      <c r="D11" s="470">
        <f t="shared" si="0"/>
        <v>1425</v>
      </c>
      <c r="E11" s="470">
        <f t="shared" si="0"/>
        <v>1709</v>
      </c>
      <c r="F11" s="470">
        <f t="shared" si="0"/>
        <v>17</v>
      </c>
      <c r="G11" s="470">
        <f t="shared" si="0"/>
        <v>7</v>
      </c>
      <c r="H11" s="470">
        <f t="shared" si="0"/>
        <v>3117</v>
      </c>
      <c r="I11" s="470">
        <f t="shared" si="0"/>
        <v>2028</v>
      </c>
      <c r="J11" s="470">
        <f t="shared" si="0"/>
        <v>1260</v>
      </c>
      <c r="K11" s="470">
        <f t="shared" si="0"/>
        <v>15</v>
      </c>
      <c r="L11" s="471">
        <f t="shared" si="0"/>
        <v>690</v>
      </c>
      <c r="M11" s="470">
        <f t="shared" si="0"/>
        <v>45</v>
      </c>
      <c r="N11" s="470">
        <f t="shared" si="0"/>
        <v>9</v>
      </c>
      <c r="O11" s="470">
        <f t="shared" si="0"/>
        <v>0</v>
      </c>
      <c r="P11" s="470">
        <f t="shared" si="0"/>
        <v>9</v>
      </c>
      <c r="Q11" s="470">
        <f t="shared" si="0"/>
        <v>1089</v>
      </c>
      <c r="R11" s="470">
        <f>R12+R24+R33+R40+R47+R51+R55+R58</f>
        <v>1849</v>
      </c>
      <c r="S11" s="472">
        <f>SUM(J11:K11)/SUM(I11)*100%</f>
        <v>0.628698224852071</v>
      </c>
      <c r="T11" s="422"/>
    </row>
    <row r="12" spans="1:19" ht="15">
      <c r="A12" s="398" t="s">
        <v>0</v>
      </c>
      <c r="B12" s="378" t="s">
        <v>76</v>
      </c>
      <c r="C12" s="473">
        <f>D12+E12</f>
        <v>235</v>
      </c>
      <c r="D12" s="473">
        <f aca="true" t="shared" si="1" ref="D12:Q12">SUM(D13:D22)</f>
        <v>72</v>
      </c>
      <c r="E12" s="473">
        <f t="shared" si="1"/>
        <v>163</v>
      </c>
      <c r="F12" s="473">
        <f t="shared" si="1"/>
        <v>0</v>
      </c>
      <c r="G12" s="473">
        <f t="shared" si="1"/>
        <v>7</v>
      </c>
      <c r="H12" s="473">
        <f t="shared" si="1"/>
        <v>235</v>
      </c>
      <c r="I12" s="473">
        <f>SUM(I13:I22)</f>
        <v>172</v>
      </c>
      <c r="J12" s="473">
        <f t="shared" si="1"/>
        <v>69</v>
      </c>
      <c r="K12" s="473">
        <f t="shared" si="1"/>
        <v>0</v>
      </c>
      <c r="L12" s="473">
        <f t="shared" si="1"/>
        <v>103</v>
      </c>
      <c r="M12" s="473">
        <f t="shared" si="1"/>
        <v>0</v>
      </c>
      <c r="N12" s="473">
        <f t="shared" si="1"/>
        <v>0</v>
      </c>
      <c r="O12" s="473">
        <f t="shared" si="1"/>
        <v>0</v>
      </c>
      <c r="P12" s="473">
        <f t="shared" si="1"/>
        <v>0</v>
      </c>
      <c r="Q12" s="473">
        <f t="shared" si="1"/>
        <v>63</v>
      </c>
      <c r="R12" s="419">
        <f>(C12-F12-J12-K12)+G12</f>
        <v>173</v>
      </c>
      <c r="S12" s="472">
        <f aca="true" t="shared" si="2" ref="S12:S57">SUM(J12:K12)/SUM(I12)*100%</f>
        <v>0.4011627906976744</v>
      </c>
    </row>
    <row r="13" spans="1:19" ht="18.75" customHeight="1">
      <c r="A13" s="423" t="s">
        <v>43</v>
      </c>
      <c r="B13" s="474" t="s">
        <v>423</v>
      </c>
      <c r="C13" s="419">
        <f>D13+E13</f>
        <v>47</v>
      </c>
      <c r="D13" s="475">
        <v>17</v>
      </c>
      <c r="E13" s="507">
        <v>30</v>
      </c>
      <c r="F13" s="477"/>
      <c r="G13" s="477">
        <v>0</v>
      </c>
      <c r="H13" s="419">
        <f>I13+Q13</f>
        <v>47</v>
      </c>
      <c r="I13" s="419">
        <f>SUM(J13:P13)</f>
        <v>35</v>
      </c>
      <c r="J13" s="507">
        <v>26</v>
      </c>
      <c r="K13" s="507"/>
      <c r="L13" s="507">
        <v>9</v>
      </c>
      <c r="M13" s="508"/>
      <c r="N13" s="509"/>
      <c r="O13" s="509"/>
      <c r="P13" s="509"/>
      <c r="Q13" s="510">
        <v>12</v>
      </c>
      <c r="R13" s="419">
        <f>(C13-F13-J13-K13)+G13</f>
        <v>21</v>
      </c>
      <c r="S13" s="472">
        <f t="shared" si="2"/>
        <v>0.7428571428571429</v>
      </c>
    </row>
    <row r="14" spans="1:19" ht="18.75" customHeight="1">
      <c r="A14" s="423" t="s">
        <v>44</v>
      </c>
      <c r="B14" s="474" t="s">
        <v>424</v>
      </c>
      <c r="C14" s="419">
        <f aca="true" t="shared" si="3" ref="C14:C22">D14+E14</f>
        <v>22</v>
      </c>
      <c r="D14" s="475">
        <v>10</v>
      </c>
      <c r="E14" s="507">
        <v>12</v>
      </c>
      <c r="F14" s="477"/>
      <c r="G14" s="477">
        <v>0</v>
      </c>
      <c r="H14" s="419">
        <f aca="true" t="shared" si="4" ref="H14:H22">I14+Q14</f>
        <v>22</v>
      </c>
      <c r="I14" s="419">
        <f aca="true" t="shared" si="5" ref="I14:I22">SUM(J14:P14)</f>
        <v>16</v>
      </c>
      <c r="J14" s="507">
        <v>9</v>
      </c>
      <c r="K14" s="507">
        <v>0</v>
      </c>
      <c r="L14" s="507">
        <v>7</v>
      </c>
      <c r="M14" s="508"/>
      <c r="N14" s="509"/>
      <c r="O14" s="509"/>
      <c r="P14" s="509"/>
      <c r="Q14" s="510">
        <v>6</v>
      </c>
      <c r="R14" s="419">
        <f aca="true" t="shared" si="6" ref="R14:R48">(C14-F14-J14-K14)+G14</f>
        <v>13</v>
      </c>
      <c r="S14" s="472">
        <f t="shared" si="2"/>
        <v>0.5625</v>
      </c>
    </row>
    <row r="15" spans="1:19" ht="18.75" customHeight="1">
      <c r="A15" s="423" t="s">
        <v>45</v>
      </c>
      <c r="B15" s="474" t="s">
        <v>432</v>
      </c>
      <c r="C15" s="419">
        <f t="shared" si="3"/>
        <v>111</v>
      </c>
      <c r="D15" s="475">
        <v>25</v>
      </c>
      <c r="E15" s="476">
        <v>86</v>
      </c>
      <c r="F15" s="477"/>
      <c r="G15" s="477">
        <v>7</v>
      </c>
      <c r="H15" s="419">
        <f t="shared" si="4"/>
        <v>111</v>
      </c>
      <c r="I15" s="419">
        <f t="shared" si="5"/>
        <v>88</v>
      </c>
      <c r="J15" s="476">
        <v>8</v>
      </c>
      <c r="K15" s="476"/>
      <c r="L15" s="476">
        <v>80</v>
      </c>
      <c r="M15" s="477"/>
      <c r="N15" s="478"/>
      <c r="O15" s="478"/>
      <c r="P15" s="478"/>
      <c r="Q15" s="510">
        <v>23</v>
      </c>
      <c r="R15" s="419">
        <f t="shared" si="6"/>
        <v>110</v>
      </c>
      <c r="S15" s="472">
        <f t="shared" si="2"/>
        <v>0.09090909090909091</v>
      </c>
    </row>
    <row r="16" spans="1:19" ht="18.75" customHeight="1">
      <c r="A16" s="423" t="s">
        <v>54</v>
      </c>
      <c r="B16" s="474" t="s">
        <v>426</v>
      </c>
      <c r="C16" s="419">
        <f t="shared" si="3"/>
        <v>4</v>
      </c>
      <c r="D16" s="475">
        <v>0</v>
      </c>
      <c r="E16" s="507">
        <v>4</v>
      </c>
      <c r="F16" s="477"/>
      <c r="G16" s="477">
        <v>0</v>
      </c>
      <c r="H16" s="419">
        <f t="shared" si="4"/>
        <v>4</v>
      </c>
      <c r="I16" s="419">
        <f t="shared" si="5"/>
        <v>4</v>
      </c>
      <c r="J16" s="507">
        <v>3</v>
      </c>
      <c r="K16" s="507"/>
      <c r="L16" s="507">
        <v>1</v>
      </c>
      <c r="M16" s="508"/>
      <c r="N16" s="509"/>
      <c r="O16" s="509"/>
      <c r="P16" s="509"/>
      <c r="Q16" s="510">
        <v>0</v>
      </c>
      <c r="R16" s="419">
        <f t="shared" si="6"/>
        <v>1</v>
      </c>
      <c r="S16" s="472">
        <f t="shared" si="2"/>
        <v>0.75</v>
      </c>
    </row>
    <row r="17" spans="1:19" ht="18.75" customHeight="1">
      <c r="A17" s="423" t="s">
        <v>55</v>
      </c>
      <c r="B17" s="474" t="s">
        <v>427</v>
      </c>
      <c r="C17" s="419">
        <f t="shared" si="3"/>
        <v>6</v>
      </c>
      <c r="D17" s="475">
        <v>2</v>
      </c>
      <c r="E17" s="507">
        <v>4</v>
      </c>
      <c r="F17" s="477"/>
      <c r="G17" s="477"/>
      <c r="H17" s="419">
        <f t="shared" si="4"/>
        <v>6</v>
      </c>
      <c r="I17" s="419">
        <f t="shared" si="5"/>
        <v>4</v>
      </c>
      <c r="J17" s="507">
        <v>3</v>
      </c>
      <c r="K17" s="507"/>
      <c r="L17" s="507">
        <v>1</v>
      </c>
      <c r="M17" s="508"/>
      <c r="N17" s="509"/>
      <c r="O17" s="509"/>
      <c r="P17" s="509"/>
      <c r="Q17" s="510">
        <v>2</v>
      </c>
      <c r="R17" s="419">
        <f t="shared" si="6"/>
        <v>3</v>
      </c>
      <c r="S17" s="472">
        <f t="shared" si="2"/>
        <v>0.75</v>
      </c>
    </row>
    <row r="18" spans="1:19" ht="18.75" customHeight="1">
      <c r="A18" s="423" t="s">
        <v>56</v>
      </c>
      <c r="B18" s="474" t="s">
        <v>428</v>
      </c>
      <c r="C18" s="419">
        <f t="shared" si="3"/>
        <v>28</v>
      </c>
      <c r="D18" s="475">
        <v>16</v>
      </c>
      <c r="E18" s="507">
        <v>12</v>
      </c>
      <c r="F18" s="477"/>
      <c r="G18" s="477">
        <v>0</v>
      </c>
      <c r="H18" s="419">
        <f t="shared" si="4"/>
        <v>28</v>
      </c>
      <c r="I18" s="419">
        <f t="shared" si="5"/>
        <v>12</v>
      </c>
      <c r="J18" s="507">
        <v>10</v>
      </c>
      <c r="K18" s="507">
        <v>0</v>
      </c>
      <c r="L18" s="507">
        <v>2</v>
      </c>
      <c r="M18" s="508"/>
      <c r="N18" s="509"/>
      <c r="O18" s="509"/>
      <c r="P18" s="509"/>
      <c r="Q18" s="510">
        <v>16</v>
      </c>
      <c r="R18" s="419">
        <f t="shared" si="6"/>
        <v>18</v>
      </c>
      <c r="S18" s="472">
        <f t="shared" si="2"/>
        <v>0.8333333333333334</v>
      </c>
    </row>
    <row r="19" spans="1:19" ht="18.75" customHeight="1">
      <c r="A19" s="423" t="s">
        <v>57</v>
      </c>
      <c r="B19" s="474" t="s">
        <v>429</v>
      </c>
      <c r="C19" s="419">
        <f t="shared" si="3"/>
        <v>5</v>
      </c>
      <c r="D19" s="475">
        <v>0</v>
      </c>
      <c r="E19" s="507">
        <v>5</v>
      </c>
      <c r="F19" s="477"/>
      <c r="G19" s="477">
        <v>0</v>
      </c>
      <c r="H19" s="419">
        <f t="shared" si="4"/>
        <v>5</v>
      </c>
      <c r="I19" s="419">
        <f t="shared" si="5"/>
        <v>5</v>
      </c>
      <c r="J19" s="507">
        <v>4</v>
      </c>
      <c r="K19" s="507"/>
      <c r="L19" s="507">
        <v>1</v>
      </c>
      <c r="M19" s="508"/>
      <c r="N19" s="509"/>
      <c r="O19" s="509"/>
      <c r="P19" s="509"/>
      <c r="Q19" s="510">
        <v>0</v>
      </c>
      <c r="R19" s="419">
        <f>(C19-F19-J19-K19)+G19</f>
        <v>1</v>
      </c>
      <c r="S19" s="472">
        <f t="shared" si="2"/>
        <v>0.8</v>
      </c>
    </row>
    <row r="20" spans="1:19" ht="18.75" customHeight="1">
      <c r="A20" s="423" t="s">
        <v>58</v>
      </c>
      <c r="B20" s="474" t="s">
        <v>476</v>
      </c>
      <c r="C20" s="419">
        <f t="shared" si="3"/>
        <v>4</v>
      </c>
      <c r="D20" s="475">
        <v>1</v>
      </c>
      <c r="E20" s="507">
        <v>3</v>
      </c>
      <c r="F20" s="477"/>
      <c r="G20" s="477"/>
      <c r="H20" s="419">
        <f t="shared" si="4"/>
        <v>4</v>
      </c>
      <c r="I20" s="419">
        <f t="shared" si="5"/>
        <v>1</v>
      </c>
      <c r="J20" s="507">
        <v>1</v>
      </c>
      <c r="K20" s="507">
        <v>0</v>
      </c>
      <c r="L20" s="507">
        <v>0</v>
      </c>
      <c r="M20" s="508">
        <v>0</v>
      </c>
      <c r="N20" s="509">
        <v>0</v>
      </c>
      <c r="O20" s="509">
        <v>0</v>
      </c>
      <c r="P20" s="509">
        <v>0</v>
      </c>
      <c r="Q20" s="510">
        <v>3</v>
      </c>
      <c r="R20" s="419">
        <f>(C20-F20-J20-K20)+G20</f>
        <v>3</v>
      </c>
      <c r="S20" s="472">
        <f t="shared" si="2"/>
        <v>1</v>
      </c>
    </row>
    <row r="21" spans="1:19" ht="18.75" customHeight="1">
      <c r="A21" s="423" t="s">
        <v>59</v>
      </c>
      <c r="B21" s="474" t="s">
        <v>430</v>
      </c>
      <c r="C21" s="419">
        <f t="shared" si="3"/>
        <v>4</v>
      </c>
      <c r="D21" s="475">
        <v>1</v>
      </c>
      <c r="E21" s="507">
        <v>3</v>
      </c>
      <c r="F21" s="477"/>
      <c r="G21" s="477">
        <v>0</v>
      </c>
      <c r="H21" s="419">
        <f t="shared" si="4"/>
        <v>4</v>
      </c>
      <c r="I21" s="419">
        <f t="shared" si="5"/>
        <v>3</v>
      </c>
      <c r="J21" s="507">
        <v>1</v>
      </c>
      <c r="K21" s="507"/>
      <c r="L21" s="507">
        <v>2</v>
      </c>
      <c r="M21" s="508"/>
      <c r="N21" s="509"/>
      <c r="O21" s="509"/>
      <c r="P21" s="509"/>
      <c r="Q21" s="510">
        <v>1</v>
      </c>
      <c r="R21" s="419">
        <f>(C21-F21-J21-K21)+G21</f>
        <v>3</v>
      </c>
      <c r="S21" s="472">
        <f t="shared" si="2"/>
        <v>0.3333333333333333</v>
      </c>
    </row>
    <row r="22" spans="1:19" ht="18.75" customHeight="1">
      <c r="A22" s="423" t="s">
        <v>79</v>
      </c>
      <c r="B22" s="479" t="s">
        <v>431</v>
      </c>
      <c r="C22" s="419">
        <f t="shared" si="3"/>
        <v>4</v>
      </c>
      <c r="D22" s="475">
        <v>0</v>
      </c>
      <c r="E22" s="507">
        <v>4</v>
      </c>
      <c r="F22" s="477"/>
      <c r="G22" s="477">
        <v>0</v>
      </c>
      <c r="H22" s="419">
        <f t="shared" si="4"/>
        <v>4</v>
      </c>
      <c r="I22" s="419">
        <f t="shared" si="5"/>
        <v>4</v>
      </c>
      <c r="J22" s="507">
        <v>4</v>
      </c>
      <c r="K22" s="507">
        <v>0</v>
      </c>
      <c r="L22" s="507">
        <v>0</v>
      </c>
      <c r="M22" s="508">
        <v>0</v>
      </c>
      <c r="N22" s="509">
        <v>0</v>
      </c>
      <c r="O22" s="509">
        <v>0</v>
      </c>
      <c r="P22" s="509">
        <v>0</v>
      </c>
      <c r="Q22" s="510">
        <v>0</v>
      </c>
      <c r="R22" s="419">
        <f>(C22-F22-J22-K22)+G22</f>
        <v>0</v>
      </c>
      <c r="S22" s="472">
        <f t="shared" si="2"/>
        <v>1</v>
      </c>
    </row>
    <row r="23" spans="1:19" ht="18.75" customHeight="1">
      <c r="A23" s="398" t="s">
        <v>1</v>
      </c>
      <c r="B23" s="399" t="s">
        <v>17</v>
      </c>
      <c r="C23" s="480"/>
      <c r="D23" s="480"/>
      <c r="E23" s="480"/>
      <c r="F23" s="480"/>
      <c r="G23" s="480"/>
      <c r="H23" s="480"/>
      <c r="I23" s="480"/>
      <c r="J23" s="480"/>
      <c r="K23" s="480"/>
      <c r="L23" s="480"/>
      <c r="M23" s="480"/>
      <c r="N23" s="480"/>
      <c r="O23" s="480"/>
      <c r="P23" s="480"/>
      <c r="Q23" s="480"/>
      <c r="R23" s="419"/>
      <c r="S23" s="472"/>
    </row>
    <row r="24" spans="1:19" ht="27.75" customHeight="1">
      <c r="A24" s="398" t="s">
        <v>44</v>
      </c>
      <c r="B24" s="399" t="s">
        <v>433</v>
      </c>
      <c r="C24" s="473">
        <f>D24+E24</f>
        <v>774</v>
      </c>
      <c r="D24" s="473">
        <f>SUM(D25:D32)</f>
        <v>347</v>
      </c>
      <c r="E24" s="473">
        <f>SUM(E25:E32)</f>
        <v>427</v>
      </c>
      <c r="F24" s="473">
        <f>SUM(F25:F32)</f>
        <v>12</v>
      </c>
      <c r="G24" s="473">
        <f>SUM(G25:G32)</f>
        <v>0</v>
      </c>
      <c r="H24" s="473">
        <f>I24+Q24</f>
        <v>762</v>
      </c>
      <c r="I24" s="473">
        <f>SUM(J24:P24)</f>
        <v>498</v>
      </c>
      <c r="J24" s="473">
        <f>SUM(J25:J32)</f>
        <v>331</v>
      </c>
      <c r="K24" s="473">
        <f aca="true" t="shared" si="7" ref="K24:P24">SUM(K25:K32)</f>
        <v>4</v>
      </c>
      <c r="L24" s="473">
        <f t="shared" si="7"/>
        <v>127</v>
      </c>
      <c r="M24" s="473">
        <f t="shared" si="7"/>
        <v>27</v>
      </c>
      <c r="N24" s="473">
        <f t="shared" si="7"/>
        <v>9</v>
      </c>
      <c r="O24" s="473">
        <f t="shared" si="7"/>
        <v>0</v>
      </c>
      <c r="P24" s="473">
        <f t="shared" si="7"/>
        <v>0</v>
      </c>
      <c r="Q24" s="473">
        <f>SUM(Q25:Q32)</f>
        <v>264</v>
      </c>
      <c r="R24" s="473">
        <f>SUM(R25:R32)</f>
        <v>427</v>
      </c>
      <c r="S24" s="472">
        <f t="shared" si="2"/>
        <v>0.6726907630522089</v>
      </c>
    </row>
    <row r="25" spans="1:19" ht="18.75" customHeight="1">
      <c r="A25" s="423" t="s">
        <v>43</v>
      </c>
      <c r="B25" s="455" t="s">
        <v>434</v>
      </c>
      <c r="C25" s="419">
        <f>D25+E25</f>
        <v>0</v>
      </c>
      <c r="D25" s="420">
        <v>0</v>
      </c>
      <c r="E25" s="420">
        <v>0</v>
      </c>
      <c r="F25" s="420">
        <v>0</v>
      </c>
      <c r="G25" s="421">
        <v>0</v>
      </c>
      <c r="H25" s="419">
        <f>I25+Q25</f>
        <v>0</v>
      </c>
      <c r="I25" s="419">
        <f aca="true" t="shared" si="8" ref="I25:I60">SUM(J25:P25)</f>
        <v>0</v>
      </c>
      <c r="J25" s="420">
        <v>0</v>
      </c>
      <c r="K25" s="420">
        <v>0</v>
      </c>
      <c r="L25" s="420">
        <v>0</v>
      </c>
      <c r="M25" s="420">
        <v>0</v>
      </c>
      <c r="N25" s="420">
        <v>0</v>
      </c>
      <c r="O25" s="420">
        <v>0</v>
      </c>
      <c r="P25" s="420">
        <v>0</v>
      </c>
      <c r="Q25" s="420">
        <v>0</v>
      </c>
      <c r="R25" s="419">
        <f t="shared" si="6"/>
        <v>0</v>
      </c>
      <c r="S25" s="472" t="e">
        <f t="shared" si="2"/>
        <v>#DIV/0!</v>
      </c>
    </row>
    <row r="26" spans="1:19" ht="18.75" customHeight="1">
      <c r="A26" s="423" t="s">
        <v>44</v>
      </c>
      <c r="B26" s="456" t="s">
        <v>435</v>
      </c>
      <c r="C26" s="419">
        <f aca="true" t="shared" si="9" ref="C26:C48">D26+E26</f>
        <v>72</v>
      </c>
      <c r="D26" s="420">
        <v>31</v>
      </c>
      <c r="E26" s="420">
        <v>41</v>
      </c>
      <c r="F26" s="420">
        <v>0</v>
      </c>
      <c r="G26" s="421">
        <v>0</v>
      </c>
      <c r="H26" s="419">
        <f aca="true" t="shared" si="10" ref="H26:H60">I26+Q26</f>
        <v>72</v>
      </c>
      <c r="I26" s="419">
        <f t="shared" si="8"/>
        <v>50</v>
      </c>
      <c r="J26" s="420">
        <v>27</v>
      </c>
      <c r="K26" s="420">
        <v>1</v>
      </c>
      <c r="L26" s="420">
        <v>13</v>
      </c>
      <c r="M26" s="420">
        <v>3</v>
      </c>
      <c r="N26" s="420">
        <v>6</v>
      </c>
      <c r="O26" s="420"/>
      <c r="P26" s="420">
        <v>0</v>
      </c>
      <c r="Q26" s="420">
        <v>22</v>
      </c>
      <c r="R26" s="419">
        <f t="shared" si="6"/>
        <v>44</v>
      </c>
      <c r="S26" s="472">
        <f t="shared" si="2"/>
        <v>0.56</v>
      </c>
    </row>
    <row r="27" spans="1:19" ht="18.75" customHeight="1">
      <c r="A27" s="423" t="s">
        <v>45</v>
      </c>
      <c r="B27" s="455" t="s">
        <v>436</v>
      </c>
      <c r="C27" s="419">
        <f t="shared" si="9"/>
        <v>109</v>
      </c>
      <c r="D27" s="420">
        <v>60</v>
      </c>
      <c r="E27" s="420">
        <v>49</v>
      </c>
      <c r="F27" s="420">
        <v>0</v>
      </c>
      <c r="G27" s="421">
        <v>0</v>
      </c>
      <c r="H27" s="419">
        <f t="shared" si="10"/>
        <v>109</v>
      </c>
      <c r="I27" s="419">
        <f t="shared" si="8"/>
        <v>73</v>
      </c>
      <c r="J27" s="420">
        <v>44</v>
      </c>
      <c r="K27" s="420">
        <v>1</v>
      </c>
      <c r="L27" s="420">
        <v>18</v>
      </c>
      <c r="M27" s="420">
        <v>10</v>
      </c>
      <c r="N27" s="420"/>
      <c r="O27" s="420"/>
      <c r="P27" s="420">
        <v>0</v>
      </c>
      <c r="Q27" s="420">
        <v>36</v>
      </c>
      <c r="R27" s="419">
        <f>(C27-F27-J27-K27)+G27</f>
        <v>64</v>
      </c>
      <c r="S27" s="472">
        <f t="shared" si="2"/>
        <v>0.6164383561643836</v>
      </c>
    </row>
    <row r="28" spans="1:19" ht="18.75" customHeight="1">
      <c r="A28" s="423" t="s">
        <v>54</v>
      </c>
      <c r="B28" s="456" t="s">
        <v>437</v>
      </c>
      <c r="C28" s="419">
        <f t="shared" si="9"/>
        <v>75</v>
      </c>
      <c r="D28" s="420">
        <v>42</v>
      </c>
      <c r="E28" s="420">
        <v>33</v>
      </c>
      <c r="F28" s="420">
        <v>0</v>
      </c>
      <c r="G28" s="421">
        <v>0</v>
      </c>
      <c r="H28" s="419">
        <f t="shared" si="10"/>
        <v>75</v>
      </c>
      <c r="I28" s="419">
        <f t="shared" si="8"/>
        <v>52</v>
      </c>
      <c r="J28" s="420">
        <v>27</v>
      </c>
      <c r="K28" s="420">
        <v>1</v>
      </c>
      <c r="L28" s="420">
        <v>24</v>
      </c>
      <c r="M28" s="420">
        <v>0</v>
      </c>
      <c r="N28" s="420"/>
      <c r="O28" s="420"/>
      <c r="P28" s="420">
        <v>0</v>
      </c>
      <c r="Q28" s="420">
        <v>23</v>
      </c>
      <c r="R28" s="419">
        <f t="shared" si="6"/>
        <v>47</v>
      </c>
      <c r="S28" s="472">
        <f t="shared" si="2"/>
        <v>0.5384615384615384</v>
      </c>
    </row>
    <row r="29" spans="1:19" ht="18.75" customHeight="1">
      <c r="A29" s="423" t="s">
        <v>55</v>
      </c>
      <c r="B29" s="456" t="s">
        <v>438</v>
      </c>
      <c r="C29" s="419">
        <f t="shared" si="9"/>
        <v>106</v>
      </c>
      <c r="D29" s="420">
        <v>59</v>
      </c>
      <c r="E29" s="420">
        <v>47</v>
      </c>
      <c r="F29" s="420">
        <v>0</v>
      </c>
      <c r="G29" s="421">
        <v>0</v>
      </c>
      <c r="H29" s="419">
        <f t="shared" si="10"/>
        <v>106</v>
      </c>
      <c r="I29" s="419">
        <f t="shared" si="8"/>
        <v>52</v>
      </c>
      <c r="J29" s="420">
        <v>38</v>
      </c>
      <c r="K29" s="420">
        <v>0</v>
      </c>
      <c r="L29" s="420">
        <v>12</v>
      </c>
      <c r="M29" s="420">
        <v>2</v>
      </c>
      <c r="N29" s="420"/>
      <c r="O29" s="420"/>
      <c r="P29" s="420">
        <v>0</v>
      </c>
      <c r="Q29" s="420">
        <v>54</v>
      </c>
      <c r="R29" s="419">
        <f t="shared" si="6"/>
        <v>68</v>
      </c>
      <c r="S29" s="472">
        <f t="shared" si="2"/>
        <v>0.7307692307692307</v>
      </c>
    </row>
    <row r="30" spans="1:19" ht="18.75" customHeight="1">
      <c r="A30" s="423" t="s">
        <v>56</v>
      </c>
      <c r="B30" s="455" t="s">
        <v>470</v>
      </c>
      <c r="C30" s="419">
        <f t="shared" si="9"/>
        <v>162</v>
      </c>
      <c r="D30" s="420">
        <v>72</v>
      </c>
      <c r="E30" s="420">
        <v>90</v>
      </c>
      <c r="F30" s="420">
        <v>11</v>
      </c>
      <c r="G30" s="421">
        <v>0</v>
      </c>
      <c r="H30" s="419">
        <f t="shared" si="10"/>
        <v>151</v>
      </c>
      <c r="I30" s="419">
        <f t="shared" si="8"/>
        <v>98</v>
      </c>
      <c r="J30" s="420">
        <v>60</v>
      </c>
      <c r="K30" s="420">
        <v>0</v>
      </c>
      <c r="L30" s="420">
        <v>26</v>
      </c>
      <c r="M30" s="420">
        <v>12</v>
      </c>
      <c r="N30" s="420"/>
      <c r="O30" s="420"/>
      <c r="P30" s="420"/>
      <c r="Q30" s="420">
        <v>53</v>
      </c>
      <c r="R30" s="419">
        <f t="shared" si="6"/>
        <v>91</v>
      </c>
      <c r="S30" s="472">
        <f t="shared" si="2"/>
        <v>0.6122448979591837</v>
      </c>
    </row>
    <row r="31" spans="1:19" ht="18.75" customHeight="1">
      <c r="A31" s="423" t="s">
        <v>57</v>
      </c>
      <c r="B31" s="455" t="s">
        <v>480</v>
      </c>
      <c r="C31" s="419">
        <f t="shared" si="9"/>
        <v>110</v>
      </c>
      <c r="D31" s="420">
        <v>36</v>
      </c>
      <c r="E31" s="420">
        <v>74</v>
      </c>
      <c r="F31" s="420">
        <v>0</v>
      </c>
      <c r="G31" s="421">
        <v>0</v>
      </c>
      <c r="H31" s="419">
        <f t="shared" si="10"/>
        <v>110</v>
      </c>
      <c r="I31" s="419">
        <f t="shared" si="8"/>
        <v>77</v>
      </c>
      <c r="J31" s="420">
        <v>56</v>
      </c>
      <c r="K31" s="420">
        <v>1</v>
      </c>
      <c r="L31" s="420">
        <v>19</v>
      </c>
      <c r="M31" s="420">
        <v>0</v>
      </c>
      <c r="N31" s="420">
        <v>1</v>
      </c>
      <c r="O31" s="420">
        <v>0</v>
      </c>
      <c r="P31" s="420"/>
      <c r="Q31" s="420">
        <v>33</v>
      </c>
      <c r="R31" s="419">
        <f>(C31-F31-J31-K31)+G31</f>
        <v>53</v>
      </c>
      <c r="S31" s="472">
        <f t="shared" si="2"/>
        <v>0.7402597402597403</v>
      </c>
    </row>
    <row r="32" spans="1:19" ht="18.75" customHeight="1">
      <c r="A32" s="423" t="s">
        <v>58</v>
      </c>
      <c r="B32" s="455" t="s">
        <v>439</v>
      </c>
      <c r="C32" s="419">
        <f t="shared" si="9"/>
        <v>140</v>
      </c>
      <c r="D32" s="420">
        <v>47</v>
      </c>
      <c r="E32" s="420">
        <v>93</v>
      </c>
      <c r="F32" s="420">
        <v>1</v>
      </c>
      <c r="G32" s="421">
        <v>0</v>
      </c>
      <c r="H32" s="419">
        <f>I32+Q32</f>
        <v>139</v>
      </c>
      <c r="I32" s="419">
        <f t="shared" si="8"/>
        <v>96</v>
      </c>
      <c r="J32" s="420">
        <v>79</v>
      </c>
      <c r="K32" s="420">
        <v>0</v>
      </c>
      <c r="L32" s="420">
        <v>15</v>
      </c>
      <c r="M32" s="420">
        <v>0</v>
      </c>
      <c r="N32" s="420">
        <v>2</v>
      </c>
      <c r="O32" s="420">
        <v>0</v>
      </c>
      <c r="P32" s="420"/>
      <c r="Q32" s="420">
        <v>43</v>
      </c>
      <c r="R32" s="419">
        <f>(C32-F32-J32-K32)+G32</f>
        <v>60</v>
      </c>
      <c r="S32" s="472">
        <f t="shared" si="2"/>
        <v>0.8229166666666666</v>
      </c>
    </row>
    <row r="33" spans="1:19" ht="18.75" customHeight="1">
      <c r="A33" s="398" t="s">
        <v>45</v>
      </c>
      <c r="B33" s="481" t="s">
        <v>440</v>
      </c>
      <c r="C33" s="482">
        <f>D33+E33</f>
        <v>528</v>
      </c>
      <c r="D33" s="482">
        <f>SUM(D34:D39)</f>
        <v>215</v>
      </c>
      <c r="E33" s="482">
        <f>SUM(E34:E39)</f>
        <v>313</v>
      </c>
      <c r="F33" s="482">
        <f>SUM(F34:F39)</f>
        <v>2</v>
      </c>
      <c r="G33" s="482">
        <f>SUM(G34:G39)</f>
        <v>0</v>
      </c>
      <c r="H33" s="482">
        <f>I33+Q33</f>
        <v>526</v>
      </c>
      <c r="I33" s="482">
        <f>SUM(J33:P33)</f>
        <v>344</v>
      </c>
      <c r="J33" s="482">
        <f>SUM(J34:J39)</f>
        <v>175</v>
      </c>
      <c r="K33" s="482">
        <f aca="true" t="shared" si="11" ref="K33:R33">SUM(K34:K39)</f>
        <v>2</v>
      </c>
      <c r="L33" s="482">
        <f t="shared" si="11"/>
        <v>162</v>
      </c>
      <c r="M33" s="482">
        <f>SUM(M34:M39)</f>
        <v>4</v>
      </c>
      <c r="N33" s="482">
        <f t="shared" si="11"/>
        <v>0</v>
      </c>
      <c r="O33" s="482">
        <f t="shared" si="11"/>
        <v>0</v>
      </c>
      <c r="P33" s="482">
        <f t="shared" si="11"/>
        <v>1</v>
      </c>
      <c r="Q33" s="482">
        <f t="shared" si="11"/>
        <v>182</v>
      </c>
      <c r="R33" s="482">
        <f t="shared" si="11"/>
        <v>349</v>
      </c>
      <c r="S33" s="472">
        <f t="shared" si="2"/>
        <v>0.5145348837209303</v>
      </c>
    </row>
    <row r="34" spans="1:19" ht="18.75" customHeight="1">
      <c r="A34" s="423" t="s">
        <v>43</v>
      </c>
      <c r="B34" s="456" t="s">
        <v>441</v>
      </c>
      <c r="C34" s="419">
        <f t="shared" si="9"/>
        <v>108</v>
      </c>
      <c r="D34" s="496">
        <v>20</v>
      </c>
      <c r="E34" s="496">
        <v>88</v>
      </c>
      <c r="F34" s="496">
        <v>1</v>
      </c>
      <c r="G34" s="420">
        <v>0</v>
      </c>
      <c r="H34" s="419">
        <f t="shared" si="10"/>
        <v>107</v>
      </c>
      <c r="I34" s="419">
        <f t="shared" si="8"/>
        <v>85</v>
      </c>
      <c r="J34" s="496">
        <v>41</v>
      </c>
      <c r="K34" s="496">
        <v>0</v>
      </c>
      <c r="L34" s="496">
        <v>44</v>
      </c>
      <c r="M34" s="496">
        <v>0</v>
      </c>
      <c r="N34" s="498">
        <v>0</v>
      </c>
      <c r="O34" s="498">
        <v>0</v>
      </c>
      <c r="P34" s="498">
        <v>0</v>
      </c>
      <c r="Q34" s="499">
        <v>22</v>
      </c>
      <c r="R34" s="419">
        <f t="shared" si="6"/>
        <v>66</v>
      </c>
      <c r="S34" s="472">
        <f t="shared" si="2"/>
        <v>0.4823529411764706</v>
      </c>
    </row>
    <row r="35" spans="1:19" ht="18.75" customHeight="1">
      <c r="A35" s="423" t="s">
        <v>44</v>
      </c>
      <c r="B35" s="456" t="s">
        <v>442</v>
      </c>
      <c r="C35" s="419">
        <f t="shared" si="9"/>
        <v>80</v>
      </c>
      <c r="D35" s="496">
        <v>57</v>
      </c>
      <c r="E35" s="496">
        <v>23</v>
      </c>
      <c r="F35" s="496">
        <v>0</v>
      </c>
      <c r="G35" s="420">
        <v>0</v>
      </c>
      <c r="H35" s="419">
        <f t="shared" si="10"/>
        <v>80</v>
      </c>
      <c r="I35" s="419">
        <f t="shared" si="8"/>
        <v>33</v>
      </c>
      <c r="J35" s="496">
        <v>13</v>
      </c>
      <c r="K35" s="496">
        <v>0</v>
      </c>
      <c r="L35" s="496">
        <v>20</v>
      </c>
      <c r="M35" s="496">
        <v>0</v>
      </c>
      <c r="N35" s="498">
        <v>0</v>
      </c>
      <c r="O35" s="498">
        <v>0</v>
      </c>
      <c r="P35" s="498">
        <v>0</v>
      </c>
      <c r="Q35" s="499">
        <v>47</v>
      </c>
      <c r="R35" s="419">
        <f t="shared" si="6"/>
        <v>67</v>
      </c>
      <c r="S35" s="472">
        <f t="shared" si="2"/>
        <v>0.3939393939393939</v>
      </c>
    </row>
    <row r="36" spans="1:19" ht="18.75" customHeight="1">
      <c r="A36" s="423" t="s">
        <v>45</v>
      </c>
      <c r="B36" s="456" t="s">
        <v>443</v>
      </c>
      <c r="C36" s="419">
        <f t="shared" si="9"/>
        <v>80</v>
      </c>
      <c r="D36" s="496">
        <v>25</v>
      </c>
      <c r="E36" s="496">
        <v>55</v>
      </c>
      <c r="F36" s="496">
        <v>0</v>
      </c>
      <c r="G36" s="420">
        <v>0</v>
      </c>
      <c r="H36" s="419">
        <f t="shared" si="10"/>
        <v>80</v>
      </c>
      <c r="I36" s="419">
        <f t="shared" si="8"/>
        <v>55</v>
      </c>
      <c r="J36" s="496">
        <v>27</v>
      </c>
      <c r="K36" s="496">
        <v>1</v>
      </c>
      <c r="L36" s="496">
        <v>27</v>
      </c>
      <c r="M36" s="496">
        <v>0</v>
      </c>
      <c r="N36" s="498">
        <v>0</v>
      </c>
      <c r="O36" s="498">
        <v>0</v>
      </c>
      <c r="P36" s="498">
        <v>0</v>
      </c>
      <c r="Q36" s="499">
        <v>25</v>
      </c>
      <c r="R36" s="419">
        <f t="shared" si="6"/>
        <v>52</v>
      </c>
      <c r="S36" s="472">
        <f t="shared" si="2"/>
        <v>0.509090909090909</v>
      </c>
    </row>
    <row r="37" spans="1:19" ht="18.75" customHeight="1">
      <c r="A37" s="423" t="s">
        <v>54</v>
      </c>
      <c r="B37" s="456" t="s">
        <v>444</v>
      </c>
      <c r="C37" s="419">
        <f t="shared" si="9"/>
        <v>75</v>
      </c>
      <c r="D37" s="496">
        <v>30</v>
      </c>
      <c r="E37" s="496">
        <v>45</v>
      </c>
      <c r="F37" s="496">
        <v>1</v>
      </c>
      <c r="G37" s="420">
        <v>0</v>
      </c>
      <c r="H37" s="419">
        <f t="shared" si="10"/>
        <v>74</v>
      </c>
      <c r="I37" s="419">
        <f t="shared" si="8"/>
        <v>50</v>
      </c>
      <c r="J37" s="496">
        <v>33</v>
      </c>
      <c r="K37" s="496">
        <v>0</v>
      </c>
      <c r="L37" s="496">
        <v>17</v>
      </c>
      <c r="M37" s="496">
        <v>0</v>
      </c>
      <c r="N37" s="498">
        <v>0</v>
      </c>
      <c r="O37" s="498">
        <v>0</v>
      </c>
      <c r="P37" s="498">
        <v>0</v>
      </c>
      <c r="Q37" s="499">
        <v>24</v>
      </c>
      <c r="R37" s="419">
        <f t="shared" si="6"/>
        <v>41</v>
      </c>
      <c r="S37" s="472">
        <f t="shared" si="2"/>
        <v>0.66</v>
      </c>
    </row>
    <row r="38" spans="1:19" ht="18.75" customHeight="1">
      <c r="A38" s="423" t="s">
        <v>55</v>
      </c>
      <c r="B38" s="456" t="s">
        <v>445</v>
      </c>
      <c r="C38" s="419">
        <f t="shared" si="9"/>
        <v>84</v>
      </c>
      <c r="D38" s="496">
        <v>37</v>
      </c>
      <c r="E38" s="496">
        <v>47</v>
      </c>
      <c r="F38" s="496">
        <v>0</v>
      </c>
      <c r="G38" s="420">
        <v>0</v>
      </c>
      <c r="H38" s="419">
        <f t="shared" si="10"/>
        <v>84</v>
      </c>
      <c r="I38" s="419">
        <f t="shared" si="8"/>
        <v>54</v>
      </c>
      <c r="J38" s="496">
        <v>33</v>
      </c>
      <c r="K38" s="496">
        <v>1</v>
      </c>
      <c r="L38" s="496">
        <v>20</v>
      </c>
      <c r="M38" s="496">
        <v>0</v>
      </c>
      <c r="N38" s="498">
        <v>0</v>
      </c>
      <c r="O38" s="498">
        <v>0</v>
      </c>
      <c r="P38" s="498">
        <v>0</v>
      </c>
      <c r="Q38" s="499">
        <v>30</v>
      </c>
      <c r="R38" s="419">
        <f t="shared" si="6"/>
        <v>50</v>
      </c>
      <c r="S38" s="472">
        <f t="shared" si="2"/>
        <v>0.6296296296296297</v>
      </c>
    </row>
    <row r="39" spans="1:19" ht="18.75" customHeight="1">
      <c r="A39" s="423" t="s">
        <v>56</v>
      </c>
      <c r="B39" s="455" t="s">
        <v>446</v>
      </c>
      <c r="C39" s="419">
        <f t="shared" si="9"/>
        <v>101</v>
      </c>
      <c r="D39" s="497">
        <v>46</v>
      </c>
      <c r="E39" s="497">
        <v>55</v>
      </c>
      <c r="F39" s="497">
        <v>0</v>
      </c>
      <c r="G39" s="420">
        <v>0</v>
      </c>
      <c r="H39" s="419">
        <f t="shared" si="10"/>
        <v>101</v>
      </c>
      <c r="I39" s="419">
        <f t="shared" si="8"/>
        <v>67</v>
      </c>
      <c r="J39" s="497">
        <v>28</v>
      </c>
      <c r="K39" s="497">
        <v>0</v>
      </c>
      <c r="L39" s="497">
        <v>34</v>
      </c>
      <c r="M39" s="497">
        <v>4</v>
      </c>
      <c r="N39" s="511">
        <v>0</v>
      </c>
      <c r="O39" s="511">
        <v>0</v>
      </c>
      <c r="P39" s="511">
        <v>1</v>
      </c>
      <c r="Q39" s="512">
        <v>34</v>
      </c>
      <c r="R39" s="419">
        <f t="shared" si="6"/>
        <v>73</v>
      </c>
      <c r="S39" s="472">
        <f t="shared" si="2"/>
        <v>0.417910447761194</v>
      </c>
    </row>
    <row r="40" spans="1:19" ht="18.75" customHeight="1">
      <c r="A40" s="398" t="s">
        <v>54</v>
      </c>
      <c r="B40" s="481" t="s">
        <v>467</v>
      </c>
      <c r="C40" s="482">
        <f>D40+E40</f>
        <v>725</v>
      </c>
      <c r="D40" s="482">
        <f>SUM(D41:D46)</f>
        <v>475</v>
      </c>
      <c r="E40" s="482">
        <f>SUM(E41:E46)</f>
        <v>250</v>
      </c>
      <c r="F40" s="482">
        <f>SUM(F41:F46)</f>
        <v>0</v>
      </c>
      <c r="G40" s="482">
        <f>SUM(G41:G46)</f>
        <v>0</v>
      </c>
      <c r="H40" s="482">
        <f>I40+Q40</f>
        <v>725</v>
      </c>
      <c r="I40" s="482">
        <f>SUM(J40:P40)</f>
        <v>405</v>
      </c>
      <c r="J40" s="513">
        <f>SUM(J41:J46)</f>
        <v>244</v>
      </c>
      <c r="K40" s="513">
        <f aca="true" t="shared" si="12" ref="K40:R40">SUM(K41:K46)</f>
        <v>5</v>
      </c>
      <c r="L40" s="513">
        <f t="shared" si="12"/>
        <v>135</v>
      </c>
      <c r="M40" s="513">
        <f t="shared" si="12"/>
        <v>13</v>
      </c>
      <c r="N40" s="513">
        <f t="shared" si="12"/>
        <v>0</v>
      </c>
      <c r="O40" s="513">
        <f t="shared" si="12"/>
        <v>0</v>
      </c>
      <c r="P40" s="513">
        <f t="shared" si="12"/>
        <v>8</v>
      </c>
      <c r="Q40" s="513">
        <f t="shared" si="12"/>
        <v>320</v>
      </c>
      <c r="R40" s="482">
        <f t="shared" si="12"/>
        <v>476</v>
      </c>
      <c r="S40" s="472">
        <f t="shared" si="2"/>
        <v>0.6148148148148148</v>
      </c>
    </row>
    <row r="41" spans="1:19" ht="18.75" customHeight="1">
      <c r="A41" s="423" t="s">
        <v>43</v>
      </c>
      <c r="B41" s="483" t="s">
        <v>447</v>
      </c>
      <c r="C41" s="419">
        <f t="shared" si="9"/>
        <v>64</v>
      </c>
      <c r="D41" s="420">
        <v>42</v>
      </c>
      <c r="E41" s="420">
        <v>22</v>
      </c>
      <c r="F41" s="494"/>
      <c r="G41" s="420">
        <v>0</v>
      </c>
      <c r="H41" s="419">
        <f t="shared" si="10"/>
        <v>64</v>
      </c>
      <c r="I41" s="419">
        <f t="shared" si="8"/>
        <v>27</v>
      </c>
      <c r="J41" s="420">
        <v>19</v>
      </c>
      <c r="K41" s="420">
        <v>0</v>
      </c>
      <c r="L41" s="420">
        <v>7</v>
      </c>
      <c r="M41" s="420">
        <v>0</v>
      </c>
      <c r="N41" s="420">
        <v>0</v>
      </c>
      <c r="O41" s="420">
        <v>0</v>
      </c>
      <c r="P41" s="420">
        <v>1</v>
      </c>
      <c r="Q41" s="420">
        <v>37</v>
      </c>
      <c r="R41" s="419">
        <f t="shared" si="6"/>
        <v>45</v>
      </c>
      <c r="S41" s="472">
        <f t="shared" si="2"/>
        <v>0.7037037037037037</v>
      </c>
    </row>
    <row r="42" spans="1:19" ht="18.75" customHeight="1">
      <c r="A42" s="423" t="s">
        <v>44</v>
      </c>
      <c r="B42" s="483" t="s">
        <v>448</v>
      </c>
      <c r="C42" s="419">
        <f t="shared" si="9"/>
        <v>136</v>
      </c>
      <c r="D42" s="420">
        <v>98</v>
      </c>
      <c r="E42" s="420">
        <v>38</v>
      </c>
      <c r="F42" s="494"/>
      <c r="G42" s="420">
        <v>0</v>
      </c>
      <c r="H42" s="419">
        <f t="shared" si="10"/>
        <v>136</v>
      </c>
      <c r="I42" s="419">
        <f t="shared" si="8"/>
        <v>61</v>
      </c>
      <c r="J42" s="420">
        <v>42</v>
      </c>
      <c r="K42" s="420">
        <v>0</v>
      </c>
      <c r="L42" s="420">
        <v>19</v>
      </c>
      <c r="M42" s="420">
        <v>0</v>
      </c>
      <c r="N42" s="420">
        <v>0</v>
      </c>
      <c r="O42" s="420">
        <v>0</v>
      </c>
      <c r="P42" s="420">
        <v>0</v>
      </c>
      <c r="Q42" s="420">
        <v>75</v>
      </c>
      <c r="R42" s="419">
        <f t="shared" si="6"/>
        <v>94</v>
      </c>
      <c r="S42" s="472">
        <f t="shared" si="2"/>
        <v>0.6885245901639344</v>
      </c>
    </row>
    <row r="43" spans="1:19" ht="18.75" customHeight="1">
      <c r="A43" s="423" t="s">
        <v>45</v>
      </c>
      <c r="B43" s="483" t="s">
        <v>449</v>
      </c>
      <c r="C43" s="419">
        <f t="shared" si="9"/>
        <v>114</v>
      </c>
      <c r="D43" s="420">
        <v>52</v>
      </c>
      <c r="E43" s="420">
        <v>62</v>
      </c>
      <c r="F43" s="494"/>
      <c r="G43" s="420">
        <v>0</v>
      </c>
      <c r="H43" s="419">
        <f t="shared" si="10"/>
        <v>114</v>
      </c>
      <c r="I43" s="419">
        <f t="shared" si="8"/>
        <v>74</v>
      </c>
      <c r="J43" s="420">
        <v>53</v>
      </c>
      <c r="K43" s="420">
        <v>0</v>
      </c>
      <c r="L43" s="420">
        <v>14</v>
      </c>
      <c r="M43" s="420">
        <v>0</v>
      </c>
      <c r="N43" s="420">
        <v>0</v>
      </c>
      <c r="O43" s="420">
        <v>0</v>
      </c>
      <c r="P43" s="420">
        <v>7</v>
      </c>
      <c r="Q43" s="420">
        <v>40</v>
      </c>
      <c r="R43" s="419">
        <f t="shared" si="6"/>
        <v>61</v>
      </c>
      <c r="S43" s="472">
        <f t="shared" si="2"/>
        <v>0.7162162162162162</v>
      </c>
    </row>
    <row r="44" spans="1:19" ht="18.75" customHeight="1">
      <c r="A44" s="423" t="s">
        <v>54</v>
      </c>
      <c r="B44" s="483" t="s">
        <v>450</v>
      </c>
      <c r="C44" s="419">
        <f t="shared" si="9"/>
        <v>134</v>
      </c>
      <c r="D44" s="420">
        <v>92</v>
      </c>
      <c r="E44" s="420">
        <v>42</v>
      </c>
      <c r="F44" s="494"/>
      <c r="G44" s="420">
        <v>0</v>
      </c>
      <c r="H44" s="419">
        <f t="shared" si="10"/>
        <v>134</v>
      </c>
      <c r="I44" s="419">
        <f t="shared" si="8"/>
        <v>72</v>
      </c>
      <c r="J44" s="420">
        <v>45</v>
      </c>
      <c r="K44" s="420">
        <v>1</v>
      </c>
      <c r="L44" s="420">
        <v>26</v>
      </c>
      <c r="M44" s="420">
        <v>0</v>
      </c>
      <c r="N44" s="420">
        <v>0</v>
      </c>
      <c r="O44" s="420">
        <v>0</v>
      </c>
      <c r="P44" s="420">
        <v>0</v>
      </c>
      <c r="Q44" s="420">
        <v>62</v>
      </c>
      <c r="R44" s="419">
        <f t="shared" si="6"/>
        <v>88</v>
      </c>
      <c r="S44" s="472">
        <f t="shared" si="2"/>
        <v>0.6388888888888888</v>
      </c>
    </row>
    <row r="45" spans="1:19" ht="18.75" customHeight="1">
      <c r="A45" s="423" t="s">
        <v>55</v>
      </c>
      <c r="B45" s="483" t="s">
        <v>451</v>
      </c>
      <c r="C45" s="419">
        <f t="shared" si="9"/>
        <v>188</v>
      </c>
      <c r="D45" s="420">
        <v>129</v>
      </c>
      <c r="E45" s="420">
        <v>59</v>
      </c>
      <c r="F45" s="494"/>
      <c r="G45" s="420">
        <v>0</v>
      </c>
      <c r="H45" s="419">
        <f t="shared" si="10"/>
        <v>188</v>
      </c>
      <c r="I45" s="419">
        <f t="shared" si="8"/>
        <v>126</v>
      </c>
      <c r="J45" s="420">
        <v>61</v>
      </c>
      <c r="K45" s="420">
        <v>4</v>
      </c>
      <c r="L45" s="420">
        <v>58</v>
      </c>
      <c r="M45" s="420">
        <v>3</v>
      </c>
      <c r="N45" s="420">
        <v>0</v>
      </c>
      <c r="O45" s="420">
        <v>0</v>
      </c>
      <c r="P45" s="420">
        <v>0</v>
      </c>
      <c r="Q45" s="420">
        <v>62</v>
      </c>
      <c r="R45" s="419">
        <f t="shared" si="6"/>
        <v>123</v>
      </c>
      <c r="S45" s="472">
        <f t="shared" si="2"/>
        <v>0.5158730158730159</v>
      </c>
    </row>
    <row r="46" spans="1:19" ht="18.75" customHeight="1">
      <c r="A46" s="423" t="s">
        <v>56</v>
      </c>
      <c r="B46" s="483" t="s">
        <v>452</v>
      </c>
      <c r="C46" s="419">
        <f t="shared" si="9"/>
        <v>89</v>
      </c>
      <c r="D46" s="420">
        <v>62</v>
      </c>
      <c r="E46" s="420">
        <v>27</v>
      </c>
      <c r="F46" s="494"/>
      <c r="G46" s="420">
        <v>0</v>
      </c>
      <c r="H46" s="419">
        <f t="shared" si="10"/>
        <v>89</v>
      </c>
      <c r="I46" s="419">
        <f t="shared" si="8"/>
        <v>45</v>
      </c>
      <c r="J46" s="420">
        <v>24</v>
      </c>
      <c r="K46" s="420">
        <v>0</v>
      </c>
      <c r="L46" s="420">
        <v>11</v>
      </c>
      <c r="M46" s="420">
        <v>10</v>
      </c>
      <c r="N46" s="420">
        <v>0</v>
      </c>
      <c r="O46" s="420">
        <v>0</v>
      </c>
      <c r="P46" s="420">
        <v>0</v>
      </c>
      <c r="Q46" s="420">
        <v>44</v>
      </c>
      <c r="R46" s="419">
        <f t="shared" si="6"/>
        <v>65</v>
      </c>
      <c r="S46" s="472">
        <f t="shared" si="2"/>
        <v>0.5333333333333333</v>
      </c>
    </row>
    <row r="47" spans="1:19" ht="18.75" customHeight="1">
      <c r="A47" s="398" t="s">
        <v>55</v>
      </c>
      <c r="B47" s="481" t="s">
        <v>453</v>
      </c>
      <c r="C47" s="482">
        <f>D47+E47</f>
        <v>334</v>
      </c>
      <c r="D47" s="482">
        <f>SUM(D48:D50)</f>
        <v>93</v>
      </c>
      <c r="E47" s="482">
        <f>SUM(E48:E50)</f>
        <v>241</v>
      </c>
      <c r="F47" s="482">
        <f>SUM(F48:F50)</f>
        <v>0</v>
      </c>
      <c r="G47" s="482">
        <f>SUM(G48:G50)</f>
        <v>0</v>
      </c>
      <c r="H47" s="482">
        <f>I47+Q47</f>
        <v>334</v>
      </c>
      <c r="I47" s="482">
        <f>SUM(J47:P47)</f>
        <v>254</v>
      </c>
      <c r="J47" s="482">
        <f>SUM(J48:J50)</f>
        <v>222</v>
      </c>
      <c r="K47" s="482">
        <f aca="true" t="shared" si="13" ref="K47:R47">SUM(K48:K50)</f>
        <v>0</v>
      </c>
      <c r="L47" s="482">
        <f t="shared" si="13"/>
        <v>31</v>
      </c>
      <c r="M47" s="482">
        <f t="shared" si="13"/>
        <v>1</v>
      </c>
      <c r="N47" s="482">
        <f t="shared" si="13"/>
        <v>0</v>
      </c>
      <c r="O47" s="482">
        <f t="shared" si="13"/>
        <v>0</v>
      </c>
      <c r="P47" s="482">
        <f t="shared" si="13"/>
        <v>0</v>
      </c>
      <c r="Q47" s="482">
        <f t="shared" si="13"/>
        <v>80</v>
      </c>
      <c r="R47" s="482">
        <f t="shared" si="13"/>
        <v>112</v>
      </c>
      <c r="S47" s="472">
        <f t="shared" si="2"/>
        <v>0.8740157480314961</v>
      </c>
    </row>
    <row r="48" spans="1:19" ht="18.75" customHeight="1">
      <c r="A48" s="423" t="s">
        <v>43</v>
      </c>
      <c r="B48" s="456" t="s">
        <v>462</v>
      </c>
      <c r="C48" s="419">
        <f t="shared" si="9"/>
        <v>92</v>
      </c>
      <c r="D48" s="501">
        <v>15</v>
      </c>
      <c r="E48" s="501">
        <v>77</v>
      </c>
      <c r="F48" s="484"/>
      <c r="G48" s="485"/>
      <c r="H48" s="419">
        <f>I48+Q48</f>
        <v>92</v>
      </c>
      <c r="I48" s="419">
        <f t="shared" si="8"/>
        <v>78</v>
      </c>
      <c r="J48" s="501">
        <v>73</v>
      </c>
      <c r="K48" s="501">
        <v>0</v>
      </c>
      <c r="L48" s="501">
        <v>5</v>
      </c>
      <c r="M48" s="501"/>
      <c r="N48" s="501"/>
      <c r="O48" s="501"/>
      <c r="P48" s="502"/>
      <c r="Q48" s="503">
        <v>14</v>
      </c>
      <c r="R48" s="419">
        <f t="shared" si="6"/>
        <v>19</v>
      </c>
      <c r="S48" s="472">
        <f t="shared" si="2"/>
        <v>0.9358974358974359</v>
      </c>
    </row>
    <row r="49" spans="1:19" ht="18.75" customHeight="1">
      <c r="A49" s="423" t="s">
        <v>44</v>
      </c>
      <c r="B49" s="456" t="s">
        <v>455</v>
      </c>
      <c r="C49" s="419">
        <f aca="true" t="shared" si="14" ref="C49:C57">D49+E49</f>
        <v>116</v>
      </c>
      <c r="D49" s="501">
        <v>36</v>
      </c>
      <c r="E49" s="501">
        <v>80</v>
      </c>
      <c r="F49" s="484"/>
      <c r="G49" s="485"/>
      <c r="H49" s="419">
        <f t="shared" si="10"/>
        <v>116</v>
      </c>
      <c r="I49" s="419">
        <f t="shared" si="8"/>
        <v>89</v>
      </c>
      <c r="J49" s="501">
        <v>71</v>
      </c>
      <c r="K49" s="501"/>
      <c r="L49" s="501">
        <v>17</v>
      </c>
      <c r="M49" s="501">
        <v>1</v>
      </c>
      <c r="N49" s="501"/>
      <c r="O49" s="501"/>
      <c r="P49" s="502"/>
      <c r="Q49" s="503">
        <v>27</v>
      </c>
      <c r="R49" s="419">
        <f>(C49-F49-J49-K49)+G49</f>
        <v>45</v>
      </c>
      <c r="S49" s="472">
        <f t="shared" si="2"/>
        <v>0.797752808988764</v>
      </c>
    </row>
    <row r="50" spans="1:19" ht="18.75" customHeight="1">
      <c r="A50" s="486" t="s">
        <v>45</v>
      </c>
      <c r="B50" s="487" t="s">
        <v>460</v>
      </c>
      <c r="C50" s="419">
        <f t="shared" si="14"/>
        <v>126</v>
      </c>
      <c r="D50" s="501">
        <v>42</v>
      </c>
      <c r="E50" s="501">
        <v>84</v>
      </c>
      <c r="F50" s="484"/>
      <c r="G50" s="485"/>
      <c r="H50" s="419">
        <f t="shared" si="10"/>
        <v>126</v>
      </c>
      <c r="I50" s="419">
        <f t="shared" si="8"/>
        <v>87</v>
      </c>
      <c r="J50" s="501">
        <v>78</v>
      </c>
      <c r="K50" s="501">
        <v>0</v>
      </c>
      <c r="L50" s="501">
        <v>9</v>
      </c>
      <c r="M50" s="501"/>
      <c r="N50" s="501"/>
      <c r="O50" s="501"/>
      <c r="P50" s="502"/>
      <c r="Q50" s="503">
        <v>39</v>
      </c>
      <c r="R50" s="419">
        <f>(C50-F50-J50-K50)+G50</f>
        <v>48</v>
      </c>
      <c r="S50" s="472">
        <f t="shared" si="2"/>
        <v>0.896551724137931</v>
      </c>
    </row>
    <row r="51" spans="1:19" ht="18.75" customHeight="1">
      <c r="A51" s="398" t="s">
        <v>56</v>
      </c>
      <c r="B51" s="488" t="s">
        <v>456</v>
      </c>
      <c r="C51" s="473">
        <f t="shared" si="14"/>
        <v>410</v>
      </c>
      <c r="D51" s="473">
        <f>SUM(D52:D54)</f>
        <v>150</v>
      </c>
      <c r="E51" s="473">
        <f>SUM(E52:E54)</f>
        <v>260</v>
      </c>
      <c r="F51" s="473">
        <f>SUM(F52:F54)</f>
        <v>1</v>
      </c>
      <c r="G51" s="473">
        <f>SUM(G52:G54)</f>
        <v>0</v>
      </c>
      <c r="H51" s="473">
        <f>I51+Q51</f>
        <v>409</v>
      </c>
      <c r="I51" s="473">
        <f>SUM(J51:P51)</f>
        <v>290</v>
      </c>
      <c r="J51" s="473">
        <f aca="true" t="shared" si="15" ref="J51:R51">SUM(J52:J54)</f>
        <v>180</v>
      </c>
      <c r="K51" s="473">
        <f t="shared" si="15"/>
        <v>3</v>
      </c>
      <c r="L51" s="473">
        <f t="shared" si="15"/>
        <v>107</v>
      </c>
      <c r="M51" s="473">
        <f t="shared" si="15"/>
        <v>0</v>
      </c>
      <c r="N51" s="473">
        <f t="shared" si="15"/>
        <v>0</v>
      </c>
      <c r="O51" s="473">
        <f t="shared" si="15"/>
        <v>0</v>
      </c>
      <c r="P51" s="473">
        <f t="shared" si="15"/>
        <v>0</v>
      </c>
      <c r="Q51" s="489">
        <f t="shared" si="15"/>
        <v>119</v>
      </c>
      <c r="R51" s="473">
        <f t="shared" si="15"/>
        <v>226</v>
      </c>
      <c r="S51" s="472">
        <f t="shared" si="2"/>
        <v>0.6310344827586207</v>
      </c>
    </row>
    <row r="52" spans="1:19" ht="18.75" customHeight="1">
      <c r="A52" s="423" t="s">
        <v>43</v>
      </c>
      <c r="B52" s="490" t="s">
        <v>457</v>
      </c>
      <c r="C52" s="419">
        <f t="shared" si="14"/>
        <v>69</v>
      </c>
      <c r="D52" s="546">
        <v>28</v>
      </c>
      <c r="E52" s="546">
        <v>41</v>
      </c>
      <c r="F52" s="546"/>
      <c r="G52" s="527"/>
      <c r="H52" s="419">
        <f t="shared" si="10"/>
        <v>69</v>
      </c>
      <c r="I52" s="419">
        <f t="shared" si="8"/>
        <v>46</v>
      </c>
      <c r="J52" s="527">
        <v>34</v>
      </c>
      <c r="K52" s="527"/>
      <c r="L52" s="527">
        <v>12</v>
      </c>
      <c r="M52" s="527">
        <v>0</v>
      </c>
      <c r="N52" s="528"/>
      <c r="O52" s="528"/>
      <c r="P52" s="528"/>
      <c r="Q52" s="529">
        <v>23</v>
      </c>
      <c r="R52" s="419">
        <f>C52-F52-J52-K52-G52</f>
        <v>35</v>
      </c>
      <c r="S52" s="472">
        <f t="shared" si="2"/>
        <v>0.7391304347826086</v>
      </c>
    </row>
    <row r="53" spans="1:19" ht="18.75" customHeight="1">
      <c r="A53" s="423" t="s">
        <v>44</v>
      </c>
      <c r="B53" s="490" t="s">
        <v>458</v>
      </c>
      <c r="C53" s="419">
        <f t="shared" si="14"/>
        <v>155</v>
      </c>
      <c r="D53" s="546">
        <v>54</v>
      </c>
      <c r="E53" s="546">
        <v>101</v>
      </c>
      <c r="F53" s="546"/>
      <c r="G53" s="527"/>
      <c r="H53" s="419">
        <f t="shared" si="10"/>
        <v>155</v>
      </c>
      <c r="I53" s="419">
        <f t="shared" si="8"/>
        <v>115</v>
      </c>
      <c r="J53" s="527">
        <v>81</v>
      </c>
      <c r="K53" s="527"/>
      <c r="L53" s="527">
        <v>34</v>
      </c>
      <c r="M53" s="527"/>
      <c r="N53" s="528"/>
      <c r="O53" s="528"/>
      <c r="P53" s="528"/>
      <c r="Q53" s="529">
        <v>40</v>
      </c>
      <c r="R53" s="419">
        <f aca="true" t="shared" si="16" ref="R53:R60">(C53-F53-J53-K53)+G53</f>
        <v>74</v>
      </c>
      <c r="S53" s="472">
        <f t="shared" si="2"/>
        <v>0.7043478260869566</v>
      </c>
    </row>
    <row r="54" spans="1:19" ht="18.75" customHeight="1">
      <c r="A54" s="423" t="s">
        <v>45</v>
      </c>
      <c r="B54" s="490" t="s">
        <v>459</v>
      </c>
      <c r="C54" s="419">
        <f t="shared" si="14"/>
        <v>186</v>
      </c>
      <c r="D54" s="546">
        <v>68</v>
      </c>
      <c r="E54" s="546">
        <v>118</v>
      </c>
      <c r="F54" s="546">
        <v>1</v>
      </c>
      <c r="G54" s="527"/>
      <c r="H54" s="419">
        <f t="shared" si="10"/>
        <v>185</v>
      </c>
      <c r="I54" s="419">
        <f t="shared" si="8"/>
        <v>129</v>
      </c>
      <c r="J54" s="527">
        <v>65</v>
      </c>
      <c r="K54" s="527">
        <v>3</v>
      </c>
      <c r="L54" s="527">
        <v>61</v>
      </c>
      <c r="M54" s="527"/>
      <c r="N54" s="528"/>
      <c r="O54" s="528"/>
      <c r="P54" s="528"/>
      <c r="Q54" s="529">
        <v>56</v>
      </c>
      <c r="R54" s="419">
        <f t="shared" si="16"/>
        <v>117</v>
      </c>
      <c r="S54" s="472">
        <f t="shared" si="2"/>
        <v>0.5271317829457365</v>
      </c>
    </row>
    <row r="55" spans="1:19" ht="18.75" customHeight="1">
      <c r="A55" s="398" t="s">
        <v>57</v>
      </c>
      <c r="B55" s="481" t="s">
        <v>461</v>
      </c>
      <c r="C55" s="473">
        <f t="shared" si="14"/>
        <v>86</v>
      </c>
      <c r="D55" s="473">
        <f>SUM(D56:D57)</f>
        <v>56</v>
      </c>
      <c r="E55" s="473">
        <f>SUM(E56:E57)</f>
        <v>30</v>
      </c>
      <c r="F55" s="473">
        <f>SUM(F56:F57)</f>
        <v>2</v>
      </c>
      <c r="G55" s="473">
        <f>SUM(G56:G57)</f>
        <v>0</v>
      </c>
      <c r="H55" s="473">
        <f>I55+Q55</f>
        <v>84</v>
      </c>
      <c r="I55" s="473">
        <f aca="true" t="shared" si="17" ref="I55:R55">SUM(I56:I57)</f>
        <v>42</v>
      </c>
      <c r="J55" s="473">
        <f t="shared" si="17"/>
        <v>25</v>
      </c>
      <c r="K55" s="473">
        <f t="shared" si="17"/>
        <v>1</v>
      </c>
      <c r="L55" s="473">
        <f t="shared" si="17"/>
        <v>16</v>
      </c>
      <c r="M55" s="473">
        <f t="shared" si="17"/>
        <v>0</v>
      </c>
      <c r="N55" s="473">
        <f t="shared" si="17"/>
        <v>0</v>
      </c>
      <c r="O55" s="473">
        <f t="shared" si="17"/>
        <v>0</v>
      </c>
      <c r="P55" s="473">
        <f t="shared" si="17"/>
        <v>0</v>
      </c>
      <c r="Q55" s="482">
        <f t="shared" si="17"/>
        <v>42</v>
      </c>
      <c r="R55" s="473">
        <f t="shared" si="17"/>
        <v>58</v>
      </c>
      <c r="S55" s="472">
        <f t="shared" si="2"/>
        <v>0.6190476190476191</v>
      </c>
    </row>
    <row r="56" spans="1:19" ht="18.75" customHeight="1">
      <c r="A56" s="423" t="s">
        <v>43</v>
      </c>
      <c r="B56" s="456" t="s">
        <v>454</v>
      </c>
      <c r="C56" s="419">
        <f t="shared" si="14"/>
        <v>42</v>
      </c>
      <c r="D56" s="495">
        <v>20</v>
      </c>
      <c r="E56" s="495">
        <v>22</v>
      </c>
      <c r="F56" s="495">
        <v>1</v>
      </c>
      <c r="G56" s="491">
        <v>0</v>
      </c>
      <c r="H56" s="419">
        <f t="shared" si="10"/>
        <v>41</v>
      </c>
      <c r="I56" s="419">
        <f t="shared" si="8"/>
        <v>30</v>
      </c>
      <c r="J56" s="495">
        <v>18</v>
      </c>
      <c r="K56" s="495">
        <v>0</v>
      </c>
      <c r="L56" s="495">
        <v>12</v>
      </c>
      <c r="M56" s="495">
        <v>0</v>
      </c>
      <c r="N56" s="530">
        <v>0</v>
      </c>
      <c r="O56" s="530">
        <v>0</v>
      </c>
      <c r="P56" s="530">
        <v>0</v>
      </c>
      <c r="Q56" s="531">
        <v>11</v>
      </c>
      <c r="R56" s="419">
        <f t="shared" si="16"/>
        <v>23</v>
      </c>
      <c r="S56" s="472">
        <f t="shared" si="2"/>
        <v>0.6</v>
      </c>
    </row>
    <row r="57" spans="1:19" ht="18.75" customHeight="1">
      <c r="A57" s="423" t="s">
        <v>44</v>
      </c>
      <c r="B57" s="456" t="s">
        <v>463</v>
      </c>
      <c r="C57" s="419">
        <f t="shared" si="14"/>
        <v>44</v>
      </c>
      <c r="D57" s="495">
        <v>36</v>
      </c>
      <c r="E57" s="495">
        <v>8</v>
      </c>
      <c r="F57" s="495">
        <v>1</v>
      </c>
      <c r="G57" s="491">
        <v>0</v>
      </c>
      <c r="H57" s="419">
        <f t="shared" si="10"/>
        <v>43</v>
      </c>
      <c r="I57" s="419">
        <f t="shared" si="8"/>
        <v>12</v>
      </c>
      <c r="J57" s="495">
        <v>7</v>
      </c>
      <c r="K57" s="495">
        <v>1</v>
      </c>
      <c r="L57" s="495">
        <v>4</v>
      </c>
      <c r="M57" s="495">
        <v>0</v>
      </c>
      <c r="N57" s="530">
        <v>0</v>
      </c>
      <c r="O57" s="530">
        <v>0</v>
      </c>
      <c r="P57" s="530">
        <v>0</v>
      </c>
      <c r="Q57" s="531">
        <v>31</v>
      </c>
      <c r="R57" s="419">
        <f t="shared" si="16"/>
        <v>35</v>
      </c>
      <c r="S57" s="472">
        <f t="shared" si="2"/>
        <v>0.6666666666666666</v>
      </c>
    </row>
    <row r="58" spans="1:19" ht="18.75" customHeight="1">
      <c r="A58" s="398" t="s">
        <v>58</v>
      </c>
      <c r="B58" s="481" t="s">
        <v>464</v>
      </c>
      <c r="C58" s="473">
        <f>E58+D58</f>
        <v>42</v>
      </c>
      <c r="D58" s="482">
        <f>D59+D60</f>
        <v>17</v>
      </c>
      <c r="E58" s="482">
        <f>E59+E60</f>
        <v>25</v>
      </c>
      <c r="F58" s="482">
        <f>F59+F60</f>
        <v>0</v>
      </c>
      <c r="G58" s="482">
        <f>G59+G60</f>
        <v>0</v>
      </c>
      <c r="H58" s="482">
        <f>I58+Q58</f>
        <v>42</v>
      </c>
      <c r="I58" s="482">
        <f aca="true" t="shared" si="18" ref="I58:R58">I59+I60</f>
        <v>23</v>
      </c>
      <c r="J58" s="482">
        <f t="shared" si="18"/>
        <v>14</v>
      </c>
      <c r="K58" s="482">
        <f t="shared" si="18"/>
        <v>0</v>
      </c>
      <c r="L58" s="482">
        <f t="shared" si="18"/>
        <v>9</v>
      </c>
      <c r="M58" s="482">
        <f t="shared" si="18"/>
        <v>0</v>
      </c>
      <c r="N58" s="482">
        <f t="shared" si="18"/>
        <v>0</v>
      </c>
      <c r="O58" s="482">
        <f t="shared" si="18"/>
        <v>0</v>
      </c>
      <c r="P58" s="482">
        <f t="shared" si="18"/>
        <v>0</v>
      </c>
      <c r="Q58" s="482">
        <f t="shared" si="18"/>
        <v>19</v>
      </c>
      <c r="R58" s="473">
        <f t="shared" si="18"/>
        <v>28</v>
      </c>
      <c r="S58" s="472">
        <f>SUM(J58:K58)/SUM(I58)*100%</f>
        <v>0.6086956521739131</v>
      </c>
    </row>
    <row r="59" spans="1:19" ht="18.75" customHeight="1">
      <c r="A59" s="423" t="s">
        <v>43</v>
      </c>
      <c r="B59" s="487" t="s">
        <v>465</v>
      </c>
      <c r="C59" s="419">
        <f>D59+E59</f>
        <v>16</v>
      </c>
      <c r="D59" s="536">
        <v>4</v>
      </c>
      <c r="E59" s="506">
        <v>12</v>
      </c>
      <c r="F59" s="492">
        <v>0</v>
      </c>
      <c r="G59" s="492">
        <v>0</v>
      </c>
      <c r="H59" s="419">
        <f t="shared" si="10"/>
        <v>16</v>
      </c>
      <c r="I59" s="419">
        <f t="shared" si="8"/>
        <v>12</v>
      </c>
      <c r="J59" s="537">
        <v>9</v>
      </c>
      <c r="K59" s="537">
        <v>0</v>
      </c>
      <c r="L59" s="537">
        <v>3</v>
      </c>
      <c r="M59" s="537">
        <v>0</v>
      </c>
      <c r="N59" s="537">
        <v>0</v>
      </c>
      <c r="O59" s="537">
        <v>0</v>
      </c>
      <c r="P59" s="537">
        <v>0</v>
      </c>
      <c r="Q59" s="537">
        <v>4</v>
      </c>
      <c r="R59" s="419">
        <f t="shared" si="16"/>
        <v>7</v>
      </c>
      <c r="S59" s="472">
        <f>SUM(J59:K59)/SUM(I59)*100%</f>
        <v>0.75</v>
      </c>
    </row>
    <row r="60" spans="1:19" ht="18.75" customHeight="1">
      <c r="A60" s="423" t="s">
        <v>44</v>
      </c>
      <c r="B60" s="487" t="s">
        <v>466</v>
      </c>
      <c r="C60" s="419">
        <f>D60+E60</f>
        <v>26</v>
      </c>
      <c r="D60" s="536">
        <v>13</v>
      </c>
      <c r="E60" s="506">
        <v>13</v>
      </c>
      <c r="F60" s="492">
        <v>0</v>
      </c>
      <c r="G60" s="492">
        <v>0</v>
      </c>
      <c r="H60" s="419">
        <f t="shared" si="10"/>
        <v>26</v>
      </c>
      <c r="I60" s="419">
        <f t="shared" si="8"/>
        <v>11</v>
      </c>
      <c r="J60" s="537">
        <v>5</v>
      </c>
      <c r="K60" s="537">
        <v>0</v>
      </c>
      <c r="L60" s="537">
        <v>6</v>
      </c>
      <c r="M60" s="537">
        <v>0</v>
      </c>
      <c r="N60" s="537">
        <v>0</v>
      </c>
      <c r="O60" s="537">
        <v>0</v>
      </c>
      <c r="P60" s="537">
        <v>0</v>
      </c>
      <c r="Q60" s="537">
        <v>15</v>
      </c>
      <c r="R60" s="419">
        <f t="shared" si="16"/>
        <v>21</v>
      </c>
      <c r="S60" s="472">
        <f>SUM(J60:K60)/SUM(I60)*100%</f>
        <v>0.45454545454545453</v>
      </c>
    </row>
    <row r="61" spans="1:19" s="380" customFormat="1" ht="29.25" customHeight="1">
      <c r="A61" s="886"/>
      <c r="B61" s="886"/>
      <c r="C61" s="886"/>
      <c r="D61" s="886"/>
      <c r="E61" s="886"/>
      <c r="F61" s="410"/>
      <c r="G61" s="410"/>
      <c r="H61" s="410"/>
      <c r="I61" s="410"/>
      <c r="J61" s="410"/>
      <c r="K61" s="410"/>
      <c r="L61" s="410"/>
      <c r="M61" s="410"/>
      <c r="N61" s="887" t="str">
        <f>'Thong tin'!B8</f>
        <v>Tuyên Quang, ngày 06  tháng 2 năm 2016</v>
      </c>
      <c r="O61" s="887"/>
      <c r="P61" s="887"/>
      <c r="Q61" s="887"/>
      <c r="R61" s="887"/>
      <c r="S61" s="887"/>
    </row>
    <row r="62" spans="1:19" s="381" customFormat="1" ht="19.5" customHeight="1">
      <c r="A62" s="412"/>
      <c r="B62" s="904" t="s">
        <v>4</v>
      </c>
      <c r="C62" s="904"/>
      <c r="D62" s="904"/>
      <c r="E62" s="904"/>
      <c r="F62" s="408"/>
      <c r="G62" s="408"/>
      <c r="H62" s="408"/>
      <c r="I62" s="408"/>
      <c r="J62" s="408"/>
      <c r="K62" s="408"/>
      <c r="L62" s="408"/>
      <c r="M62" s="408"/>
      <c r="N62" s="885" t="str">
        <f>'Thong tin'!B7</f>
        <v>CỤC TRƯỞNG</v>
      </c>
      <c r="O62" s="885"/>
      <c r="P62" s="885"/>
      <c r="Q62" s="885"/>
      <c r="R62" s="885"/>
      <c r="S62" s="885"/>
    </row>
    <row r="63" spans="1:19" ht="18.75">
      <c r="A63" s="406"/>
      <c r="B63" s="852"/>
      <c r="C63" s="852"/>
      <c r="D63" s="852"/>
      <c r="E63" s="407"/>
      <c r="F63" s="407"/>
      <c r="G63" s="407"/>
      <c r="H63" s="407"/>
      <c r="I63" s="407"/>
      <c r="J63" s="407"/>
      <c r="K63" s="407"/>
      <c r="L63" s="407"/>
      <c r="M63" s="407"/>
      <c r="N63" s="851"/>
      <c r="O63" s="851"/>
      <c r="P63" s="851"/>
      <c r="Q63" s="851"/>
      <c r="R63" s="851"/>
      <c r="S63" s="851"/>
    </row>
    <row r="64" spans="1:19" ht="18.75">
      <c r="A64" s="406"/>
      <c r="B64" s="406"/>
      <c r="C64" s="406"/>
      <c r="D64" s="407"/>
      <c r="E64" s="407"/>
      <c r="F64" s="407"/>
      <c r="G64" s="407"/>
      <c r="H64" s="407"/>
      <c r="I64" s="407"/>
      <c r="J64" s="407"/>
      <c r="K64" s="407"/>
      <c r="L64" s="407"/>
      <c r="M64" s="407"/>
      <c r="N64" s="407"/>
      <c r="O64" s="407"/>
      <c r="P64" s="407"/>
      <c r="Q64" s="407"/>
      <c r="R64" s="406"/>
      <c r="S64" s="406"/>
    </row>
    <row r="65" spans="1:19" ht="18.75">
      <c r="A65" s="406"/>
      <c r="B65" s="851"/>
      <c r="C65" s="851"/>
      <c r="D65" s="851"/>
      <c r="E65" s="851"/>
      <c r="F65" s="407"/>
      <c r="G65" s="407"/>
      <c r="H65" s="407"/>
      <c r="I65" s="407"/>
      <c r="J65" s="407"/>
      <c r="K65" s="407"/>
      <c r="L65" s="407"/>
      <c r="M65" s="407"/>
      <c r="N65" s="407"/>
      <c r="O65" s="407"/>
      <c r="P65" s="851"/>
      <c r="Q65" s="851"/>
      <c r="R65" s="851"/>
      <c r="S65" s="406"/>
    </row>
    <row r="66" spans="1:19" ht="15.75" customHeight="1">
      <c r="A66" s="413"/>
      <c r="B66" s="406"/>
      <c r="C66" s="406"/>
      <c r="D66" s="407"/>
      <c r="E66" s="407"/>
      <c r="F66" s="407"/>
      <c r="G66" s="407"/>
      <c r="H66" s="407"/>
      <c r="I66" s="407"/>
      <c r="J66" s="407"/>
      <c r="K66" s="407"/>
      <c r="L66" s="407"/>
      <c r="M66" s="407"/>
      <c r="N66" s="407"/>
      <c r="O66" s="407"/>
      <c r="P66" s="407"/>
      <c r="Q66" s="407"/>
      <c r="R66" s="406"/>
      <c r="S66" s="406"/>
    </row>
    <row r="67" spans="1:19" ht="15.75" customHeight="1">
      <c r="A67" s="406"/>
      <c r="B67" s="900"/>
      <c r="C67" s="900"/>
      <c r="D67" s="900"/>
      <c r="E67" s="900"/>
      <c r="F67" s="900"/>
      <c r="G67" s="900"/>
      <c r="H67" s="900"/>
      <c r="I67" s="900"/>
      <c r="J67" s="900"/>
      <c r="K67" s="900"/>
      <c r="L67" s="900"/>
      <c r="M67" s="900"/>
      <c r="N67" s="900"/>
      <c r="O67" s="900"/>
      <c r="P67" s="407"/>
      <c r="Q67" s="407"/>
      <c r="R67" s="406"/>
      <c r="S67" s="406"/>
    </row>
    <row r="68" spans="1:19" ht="18.75">
      <c r="A68" s="409"/>
      <c r="B68" s="409"/>
      <c r="C68" s="409"/>
      <c r="D68" s="409"/>
      <c r="E68" s="409"/>
      <c r="F68" s="409"/>
      <c r="G68" s="409"/>
      <c r="H68" s="409"/>
      <c r="I68" s="409"/>
      <c r="J68" s="409"/>
      <c r="K68" s="409"/>
      <c r="L68" s="409"/>
      <c r="M68" s="409"/>
      <c r="N68" s="409"/>
      <c r="O68" s="409"/>
      <c r="P68" s="409"/>
      <c r="Q68" s="406"/>
      <c r="R68" s="406"/>
      <c r="S68" s="406"/>
    </row>
    <row r="69" spans="1:19" ht="18.75">
      <c r="A69" s="406"/>
      <c r="B69" s="406"/>
      <c r="C69" s="406"/>
      <c r="D69" s="406"/>
      <c r="E69" s="406"/>
      <c r="F69" s="406"/>
      <c r="G69" s="406"/>
      <c r="H69" s="406"/>
      <c r="I69" s="406"/>
      <c r="J69" s="406"/>
      <c r="K69" s="406"/>
      <c r="L69" s="406"/>
      <c r="M69" s="406"/>
      <c r="N69" s="406"/>
      <c r="O69" s="406"/>
      <c r="P69" s="406"/>
      <c r="Q69" s="406"/>
      <c r="R69" s="406"/>
      <c r="S69" s="406"/>
    </row>
    <row r="70" spans="1:19" ht="18.75">
      <c r="A70" s="406"/>
      <c r="B70" s="864" t="str">
        <f>'Thong tin'!B5</f>
        <v>Duy Thị Thúy</v>
      </c>
      <c r="C70" s="864"/>
      <c r="D70" s="864"/>
      <c r="E70" s="864"/>
      <c r="F70" s="406"/>
      <c r="G70" s="406"/>
      <c r="H70" s="406"/>
      <c r="I70" s="406"/>
      <c r="J70" s="406"/>
      <c r="K70" s="406"/>
      <c r="L70" s="406"/>
      <c r="M70" s="406"/>
      <c r="N70" s="864" t="str">
        <f>'Thong tin'!B6</f>
        <v>Nguyễn Tuyên </v>
      </c>
      <c r="O70" s="864"/>
      <c r="P70" s="864"/>
      <c r="Q70" s="864"/>
      <c r="R70" s="864"/>
      <c r="S70" s="864"/>
    </row>
    <row r="71" spans="1:19" ht="18.75">
      <c r="A71" s="389"/>
      <c r="B71" s="389"/>
      <c r="C71" s="389"/>
      <c r="D71" s="389"/>
      <c r="E71" s="389"/>
      <c r="F71" s="389"/>
      <c r="G71" s="389"/>
      <c r="H71" s="389"/>
      <c r="I71" s="389"/>
      <c r="J71" s="389"/>
      <c r="K71" s="389"/>
      <c r="L71" s="389"/>
      <c r="M71" s="389"/>
      <c r="N71" s="389"/>
      <c r="O71" s="389"/>
      <c r="P71" s="389"/>
      <c r="Q71" s="389"/>
      <c r="R71" s="389"/>
      <c r="S71" s="389"/>
    </row>
  </sheetData>
  <sheetProtection/>
  <mergeCells count="36">
    <mergeCell ref="R6:R9"/>
    <mergeCell ref="C7:C9"/>
    <mergeCell ref="N70:S70"/>
    <mergeCell ref="D7:E7"/>
    <mergeCell ref="D8:D9"/>
    <mergeCell ref="E8:E9"/>
    <mergeCell ref="J8:P8"/>
    <mergeCell ref="B70:E70"/>
    <mergeCell ref="A10:B10"/>
    <mergeCell ref="B62:E62"/>
    <mergeCell ref="A11:B11"/>
    <mergeCell ref="N63:S63"/>
    <mergeCell ref="B67:O67"/>
    <mergeCell ref="B63:D63"/>
    <mergeCell ref="B65:E65"/>
    <mergeCell ref="P65:R65"/>
    <mergeCell ref="E1:O1"/>
    <mergeCell ref="E2:O2"/>
    <mergeCell ref="E3:O3"/>
    <mergeCell ref="F6:F9"/>
    <mergeCell ref="G6:G9"/>
    <mergeCell ref="H6:Q6"/>
    <mergeCell ref="C6:E6"/>
    <mergeCell ref="P4:S4"/>
    <mergeCell ref="H7:H9"/>
    <mergeCell ref="Q7:Q9"/>
    <mergeCell ref="A2:D2"/>
    <mergeCell ref="P2:S2"/>
    <mergeCell ref="A3:D3"/>
    <mergeCell ref="N62:S62"/>
    <mergeCell ref="A61:E61"/>
    <mergeCell ref="N61:S61"/>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7" t="s">
        <v>29</v>
      </c>
      <c r="B1" s="597"/>
      <c r="C1" s="597"/>
      <c r="D1" s="597"/>
      <c r="E1" s="596" t="s">
        <v>359</v>
      </c>
      <c r="F1" s="596"/>
      <c r="G1" s="596"/>
      <c r="H1" s="596"/>
      <c r="I1" s="596"/>
      <c r="J1" s="596"/>
      <c r="K1" s="596"/>
      <c r="L1" s="31" t="s">
        <v>335</v>
      </c>
      <c r="M1" s="31"/>
      <c r="N1" s="31"/>
      <c r="O1" s="32"/>
      <c r="P1" s="32"/>
    </row>
    <row r="2" spans="1:16" ht="15.75" customHeight="1">
      <c r="A2" s="598" t="s">
        <v>226</v>
      </c>
      <c r="B2" s="598"/>
      <c r="C2" s="598"/>
      <c r="D2" s="598"/>
      <c r="E2" s="596"/>
      <c r="F2" s="596"/>
      <c r="G2" s="596"/>
      <c r="H2" s="596"/>
      <c r="I2" s="596"/>
      <c r="J2" s="596"/>
      <c r="K2" s="596"/>
      <c r="L2" s="588" t="s">
        <v>238</v>
      </c>
      <c r="M2" s="588"/>
      <c r="N2" s="588"/>
      <c r="O2" s="35"/>
      <c r="P2" s="32"/>
    </row>
    <row r="3" spans="1:16" ht="18" customHeight="1">
      <c r="A3" s="598" t="s">
        <v>227</v>
      </c>
      <c r="B3" s="598"/>
      <c r="C3" s="598"/>
      <c r="D3" s="598"/>
      <c r="E3" s="599" t="s">
        <v>355</v>
      </c>
      <c r="F3" s="599"/>
      <c r="G3" s="599"/>
      <c r="H3" s="599"/>
      <c r="I3" s="599"/>
      <c r="J3" s="599"/>
      <c r="K3" s="36"/>
      <c r="L3" s="589" t="s">
        <v>354</v>
      </c>
      <c r="M3" s="589"/>
      <c r="N3" s="589"/>
      <c r="O3" s="32"/>
      <c r="P3" s="32"/>
    </row>
    <row r="4" spans="1:16" ht="21" customHeight="1">
      <c r="A4" s="595" t="s">
        <v>241</v>
      </c>
      <c r="B4" s="595"/>
      <c r="C4" s="595"/>
      <c r="D4" s="595"/>
      <c r="E4" s="39"/>
      <c r="F4" s="40"/>
      <c r="G4" s="41"/>
      <c r="H4" s="41"/>
      <c r="I4" s="41"/>
      <c r="J4" s="41"/>
      <c r="K4" s="32"/>
      <c r="L4" s="588" t="s">
        <v>233</v>
      </c>
      <c r="M4" s="588"/>
      <c r="N4" s="588"/>
      <c r="O4" s="35"/>
      <c r="P4" s="32"/>
    </row>
    <row r="5" spans="1:16" ht="18" customHeight="1">
      <c r="A5" s="41"/>
      <c r="B5" s="32"/>
      <c r="C5" s="42"/>
      <c r="D5" s="593"/>
      <c r="E5" s="593"/>
      <c r="F5" s="593"/>
      <c r="G5" s="593"/>
      <c r="H5" s="593"/>
      <c r="I5" s="593"/>
      <c r="J5" s="593"/>
      <c r="K5" s="593"/>
      <c r="L5" s="43" t="s">
        <v>242</v>
      </c>
      <c r="M5" s="43"/>
      <c r="N5" s="43"/>
      <c r="O5" s="32"/>
      <c r="P5" s="32"/>
    </row>
    <row r="6" spans="1:18" ht="33" customHeight="1">
      <c r="A6" s="580" t="s">
        <v>53</v>
      </c>
      <c r="B6" s="581"/>
      <c r="C6" s="594" t="s">
        <v>243</v>
      </c>
      <c r="D6" s="594"/>
      <c r="E6" s="594"/>
      <c r="F6" s="594"/>
      <c r="G6" s="590" t="s">
        <v>7</v>
      </c>
      <c r="H6" s="591"/>
      <c r="I6" s="591"/>
      <c r="J6" s="591"/>
      <c r="K6" s="591"/>
      <c r="L6" s="591"/>
      <c r="M6" s="591"/>
      <c r="N6" s="592"/>
      <c r="O6" s="606" t="s">
        <v>244</v>
      </c>
      <c r="P6" s="607"/>
      <c r="Q6" s="607"/>
      <c r="R6" s="608"/>
    </row>
    <row r="7" spans="1:18" ht="29.25" customHeight="1">
      <c r="A7" s="582"/>
      <c r="B7" s="583"/>
      <c r="C7" s="594"/>
      <c r="D7" s="594"/>
      <c r="E7" s="594"/>
      <c r="F7" s="594"/>
      <c r="G7" s="590" t="s">
        <v>245</v>
      </c>
      <c r="H7" s="591"/>
      <c r="I7" s="591"/>
      <c r="J7" s="592"/>
      <c r="K7" s="590" t="s">
        <v>88</v>
      </c>
      <c r="L7" s="591"/>
      <c r="M7" s="591"/>
      <c r="N7" s="592"/>
      <c r="O7" s="45" t="s">
        <v>246</v>
      </c>
      <c r="P7" s="45" t="s">
        <v>247</v>
      </c>
      <c r="Q7" s="609" t="s">
        <v>248</v>
      </c>
      <c r="R7" s="609" t="s">
        <v>249</v>
      </c>
    </row>
    <row r="8" spans="1:18" ht="26.25" customHeight="1">
      <c r="A8" s="582"/>
      <c r="B8" s="583"/>
      <c r="C8" s="577" t="s">
        <v>85</v>
      </c>
      <c r="D8" s="578"/>
      <c r="E8" s="577" t="s">
        <v>84</v>
      </c>
      <c r="F8" s="578"/>
      <c r="G8" s="577" t="s">
        <v>86</v>
      </c>
      <c r="H8" s="579"/>
      <c r="I8" s="577" t="s">
        <v>87</v>
      </c>
      <c r="J8" s="579"/>
      <c r="K8" s="577" t="s">
        <v>89</v>
      </c>
      <c r="L8" s="579"/>
      <c r="M8" s="577" t="s">
        <v>90</v>
      </c>
      <c r="N8" s="579"/>
      <c r="O8" s="611" t="s">
        <v>250</v>
      </c>
      <c r="P8" s="612" t="s">
        <v>251</v>
      </c>
      <c r="Q8" s="609"/>
      <c r="R8" s="609"/>
    </row>
    <row r="9" spans="1:18" ht="30.75" customHeight="1">
      <c r="A9" s="582"/>
      <c r="B9" s="583"/>
      <c r="C9" s="46" t="s">
        <v>3</v>
      </c>
      <c r="D9" s="44" t="s">
        <v>9</v>
      </c>
      <c r="E9" s="44" t="s">
        <v>3</v>
      </c>
      <c r="F9" s="44" t="s">
        <v>9</v>
      </c>
      <c r="G9" s="47" t="s">
        <v>3</v>
      </c>
      <c r="H9" s="47" t="s">
        <v>9</v>
      </c>
      <c r="I9" s="47" t="s">
        <v>3</v>
      </c>
      <c r="J9" s="47" t="s">
        <v>9</v>
      </c>
      <c r="K9" s="47" t="s">
        <v>3</v>
      </c>
      <c r="L9" s="47" t="s">
        <v>9</v>
      </c>
      <c r="M9" s="47" t="s">
        <v>3</v>
      </c>
      <c r="N9" s="47" t="s">
        <v>9</v>
      </c>
      <c r="O9" s="611"/>
      <c r="P9" s="613"/>
      <c r="Q9" s="610"/>
      <c r="R9" s="610"/>
    </row>
    <row r="10" spans="1:18" s="52" customFormat="1" ht="18" customHeight="1">
      <c r="A10" s="602" t="s">
        <v>6</v>
      </c>
      <c r="B10" s="602"/>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04" t="s">
        <v>252</v>
      </c>
      <c r="B11" s="60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6" t="s">
        <v>356</v>
      </c>
      <c r="B12" s="58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84" t="s">
        <v>31</v>
      </c>
      <c r="B13" s="585"/>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3" t="s">
        <v>357</v>
      </c>
      <c r="C28" s="603"/>
      <c r="D28" s="603"/>
      <c r="E28" s="603"/>
      <c r="F28" s="75"/>
      <c r="G28" s="76"/>
      <c r="H28" s="76"/>
      <c r="I28" s="76"/>
      <c r="J28" s="603" t="s">
        <v>358</v>
      </c>
      <c r="K28" s="603"/>
      <c r="L28" s="603"/>
      <c r="M28" s="603"/>
      <c r="N28" s="603"/>
      <c r="O28" s="77"/>
      <c r="P28" s="77"/>
      <c r="AG28" s="78" t="s">
        <v>273</v>
      </c>
      <c r="AI28" s="79">
        <f>82/88</f>
        <v>0.9318181818181818</v>
      </c>
    </row>
    <row r="29" spans="1:16" s="85" customFormat="1" ht="19.5" customHeight="1">
      <c r="A29" s="80"/>
      <c r="B29" s="576" t="s">
        <v>35</v>
      </c>
      <c r="C29" s="576"/>
      <c r="D29" s="576"/>
      <c r="E29" s="576"/>
      <c r="F29" s="82"/>
      <c r="G29" s="83"/>
      <c r="H29" s="83"/>
      <c r="I29" s="83"/>
      <c r="J29" s="576" t="s">
        <v>274</v>
      </c>
      <c r="K29" s="576"/>
      <c r="L29" s="576"/>
      <c r="M29" s="576"/>
      <c r="N29" s="576"/>
      <c r="O29" s="84"/>
      <c r="P29" s="84"/>
    </row>
    <row r="30" spans="1:16" s="85" customFormat="1" ht="19.5" customHeight="1">
      <c r="A30" s="80"/>
      <c r="B30" s="600"/>
      <c r="C30" s="600"/>
      <c r="D30" s="600"/>
      <c r="E30" s="82"/>
      <c r="F30" s="82"/>
      <c r="G30" s="83"/>
      <c r="H30" s="83"/>
      <c r="I30" s="83"/>
      <c r="J30" s="601"/>
      <c r="K30" s="601"/>
      <c r="L30" s="601"/>
      <c r="M30" s="601"/>
      <c r="N30" s="601"/>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15" t="s">
        <v>275</v>
      </c>
      <c r="C32" s="615"/>
      <c r="D32" s="615"/>
      <c r="E32" s="615"/>
      <c r="F32" s="87"/>
      <c r="G32" s="88"/>
      <c r="H32" s="88"/>
      <c r="I32" s="88"/>
      <c r="J32" s="614" t="s">
        <v>275</v>
      </c>
      <c r="K32" s="614"/>
      <c r="L32" s="614"/>
      <c r="M32" s="614"/>
      <c r="N32" s="614"/>
      <c r="O32" s="84"/>
      <c r="P32" s="84"/>
    </row>
    <row r="33" spans="1:16" s="85" customFormat="1" ht="19.5" customHeight="1">
      <c r="A33" s="80"/>
      <c r="B33" s="576" t="s">
        <v>276</v>
      </c>
      <c r="C33" s="576"/>
      <c r="D33" s="576"/>
      <c r="E33" s="576"/>
      <c r="F33" s="82"/>
      <c r="G33" s="83"/>
      <c r="H33" s="83"/>
      <c r="I33" s="83"/>
      <c r="J33" s="81"/>
      <c r="K33" s="576" t="s">
        <v>276</v>
      </c>
      <c r="L33" s="576"/>
      <c r="M33" s="576"/>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74" t="s">
        <v>229</v>
      </c>
      <c r="C36" s="574"/>
      <c r="D36" s="574"/>
      <c r="E36" s="574"/>
      <c r="F36" s="91"/>
      <c r="G36" s="91"/>
      <c r="H36" s="91"/>
      <c r="I36" s="91"/>
      <c r="J36" s="575" t="s">
        <v>230</v>
      </c>
      <c r="K36" s="575"/>
      <c r="L36" s="575"/>
      <c r="M36" s="575"/>
      <c r="N36" s="575"/>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1" t="s">
        <v>26</v>
      </c>
      <c r="B1" s="651"/>
      <c r="C1" s="98"/>
      <c r="D1" s="654" t="s">
        <v>336</v>
      </c>
      <c r="E1" s="654"/>
      <c r="F1" s="654"/>
      <c r="G1" s="654"/>
      <c r="H1" s="654"/>
      <c r="I1" s="654"/>
      <c r="J1" s="654"/>
      <c r="K1" s="654"/>
      <c r="L1" s="654"/>
      <c r="M1" s="625" t="s">
        <v>277</v>
      </c>
      <c r="N1" s="626"/>
      <c r="O1" s="626"/>
      <c r="P1" s="626"/>
    </row>
    <row r="2" spans="1:16" s="42" customFormat="1" ht="34.5" customHeight="1">
      <c r="A2" s="653" t="s">
        <v>278</v>
      </c>
      <c r="B2" s="653"/>
      <c r="C2" s="653"/>
      <c r="D2" s="654"/>
      <c r="E2" s="654"/>
      <c r="F2" s="654"/>
      <c r="G2" s="654"/>
      <c r="H2" s="654"/>
      <c r="I2" s="654"/>
      <c r="J2" s="654"/>
      <c r="K2" s="654"/>
      <c r="L2" s="654"/>
      <c r="M2" s="627" t="s">
        <v>337</v>
      </c>
      <c r="N2" s="628"/>
      <c r="O2" s="628"/>
      <c r="P2" s="628"/>
    </row>
    <row r="3" spans="1:16" s="42" customFormat="1" ht="19.5" customHeight="1">
      <c r="A3" s="652" t="s">
        <v>279</v>
      </c>
      <c r="B3" s="652"/>
      <c r="C3" s="652"/>
      <c r="D3" s="654"/>
      <c r="E3" s="654"/>
      <c r="F3" s="654"/>
      <c r="G3" s="654"/>
      <c r="H3" s="654"/>
      <c r="I3" s="654"/>
      <c r="J3" s="654"/>
      <c r="K3" s="654"/>
      <c r="L3" s="654"/>
      <c r="M3" s="627" t="s">
        <v>280</v>
      </c>
      <c r="N3" s="628"/>
      <c r="O3" s="628"/>
      <c r="P3" s="628"/>
    </row>
    <row r="4" spans="1:16" s="103" customFormat="1" ht="18.75" customHeight="1">
      <c r="A4" s="99"/>
      <c r="B4" s="99"/>
      <c r="C4" s="100"/>
      <c r="D4" s="593"/>
      <c r="E4" s="593"/>
      <c r="F4" s="593"/>
      <c r="G4" s="593"/>
      <c r="H4" s="593"/>
      <c r="I4" s="593"/>
      <c r="J4" s="593"/>
      <c r="K4" s="593"/>
      <c r="L4" s="593"/>
      <c r="M4" s="101" t="s">
        <v>281</v>
      </c>
      <c r="N4" s="102"/>
      <c r="O4" s="102"/>
      <c r="P4" s="102"/>
    </row>
    <row r="5" spans="1:16" ht="49.5" customHeight="1">
      <c r="A5" s="640" t="s">
        <v>53</v>
      </c>
      <c r="B5" s="641"/>
      <c r="C5" s="646" t="s">
        <v>78</v>
      </c>
      <c r="D5" s="631"/>
      <c r="E5" s="631"/>
      <c r="F5" s="631"/>
      <c r="G5" s="631"/>
      <c r="H5" s="631"/>
      <c r="I5" s="631"/>
      <c r="J5" s="631"/>
      <c r="K5" s="629" t="s">
        <v>77</v>
      </c>
      <c r="L5" s="629"/>
      <c r="M5" s="629"/>
      <c r="N5" s="629"/>
      <c r="O5" s="629"/>
      <c r="P5" s="629"/>
    </row>
    <row r="6" spans="1:16" ht="20.25" customHeight="1">
      <c r="A6" s="642"/>
      <c r="B6" s="643"/>
      <c r="C6" s="646" t="s">
        <v>3</v>
      </c>
      <c r="D6" s="631"/>
      <c r="E6" s="631"/>
      <c r="F6" s="632"/>
      <c r="G6" s="629" t="s">
        <v>9</v>
      </c>
      <c r="H6" s="629"/>
      <c r="I6" s="629"/>
      <c r="J6" s="629"/>
      <c r="K6" s="630" t="s">
        <v>3</v>
      </c>
      <c r="L6" s="630"/>
      <c r="M6" s="630"/>
      <c r="N6" s="635" t="s">
        <v>9</v>
      </c>
      <c r="O6" s="635"/>
      <c r="P6" s="635"/>
    </row>
    <row r="7" spans="1:16" ht="52.5" customHeight="1">
      <c r="A7" s="642"/>
      <c r="B7" s="643"/>
      <c r="C7" s="647" t="s">
        <v>282</v>
      </c>
      <c r="D7" s="631" t="s">
        <v>74</v>
      </c>
      <c r="E7" s="631"/>
      <c r="F7" s="632"/>
      <c r="G7" s="629" t="s">
        <v>283</v>
      </c>
      <c r="H7" s="629" t="s">
        <v>74</v>
      </c>
      <c r="I7" s="629"/>
      <c r="J7" s="629"/>
      <c r="K7" s="629" t="s">
        <v>32</v>
      </c>
      <c r="L7" s="629" t="s">
        <v>75</v>
      </c>
      <c r="M7" s="629"/>
      <c r="N7" s="629" t="s">
        <v>60</v>
      </c>
      <c r="O7" s="629" t="s">
        <v>75</v>
      </c>
      <c r="P7" s="629"/>
    </row>
    <row r="8" spans="1:16" ht="15.75" customHeight="1">
      <c r="A8" s="642"/>
      <c r="B8" s="643"/>
      <c r="C8" s="647"/>
      <c r="D8" s="629" t="s">
        <v>36</v>
      </c>
      <c r="E8" s="629" t="s">
        <v>37</v>
      </c>
      <c r="F8" s="629" t="s">
        <v>40</v>
      </c>
      <c r="G8" s="629"/>
      <c r="H8" s="629" t="s">
        <v>36</v>
      </c>
      <c r="I8" s="629" t="s">
        <v>37</v>
      </c>
      <c r="J8" s="629" t="s">
        <v>40</v>
      </c>
      <c r="K8" s="629"/>
      <c r="L8" s="629" t="s">
        <v>14</v>
      </c>
      <c r="M8" s="629" t="s">
        <v>13</v>
      </c>
      <c r="N8" s="629"/>
      <c r="O8" s="629" t="s">
        <v>14</v>
      </c>
      <c r="P8" s="629" t="s">
        <v>13</v>
      </c>
    </row>
    <row r="9" spans="1:16" ht="44.25" customHeight="1">
      <c r="A9" s="644"/>
      <c r="B9" s="645"/>
      <c r="C9" s="648"/>
      <c r="D9" s="629"/>
      <c r="E9" s="629"/>
      <c r="F9" s="629"/>
      <c r="G9" s="629"/>
      <c r="H9" s="629"/>
      <c r="I9" s="629"/>
      <c r="J9" s="629"/>
      <c r="K9" s="629"/>
      <c r="L9" s="629"/>
      <c r="M9" s="629"/>
      <c r="N9" s="629"/>
      <c r="O9" s="629"/>
      <c r="P9" s="629"/>
    </row>
    <row r="10" spans="1:16" ht="15" customHeight="1">
      <c r="A10" s="638" t="s">
        <v>6</v>
      </c>
      <c r="B10" s="639"/>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49" t="s">
        <v>284</v>
      </c>
      <c r="B11" s="650"/>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33" t="s">
        <v>285</v>
      </c>
      <c r="B12" s="63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6" t="s">
        <v>33</v>
      </c>
      <c r="B13" s="637"/>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1" t="s">
        <v>338</v>
      </c>
      <c r="C28" s="622"/>
      <c r="D28" s="622"/>
      <c r="E28" s="622"/>
      <c r="F28" s="123"/>
      <c r="G28" s="123"/>
      <c r="H28" s="123"/>
      <c r="I28" s="123"/>
      <c r="J28" s="123"/>
      <c r="K28" s="616" t="s">
        <v>339</v>
      </c>
      <c r="L28" s="616"/>
      <c r="M28" s="616"/>
      <c r="N28" s="616"/>
      <c r="O28" s="616"/>
      <c r="P28" s="616"/>
      <c r="AG28" s="73" t="s">
        <v>273</v>
      </c>
      <c r="AI28" s="113">
        <f>82/88</f>
        <v>0.9318181818181818</v>
      </c>
    </row>
    <row r="29" spans="2:16" ht="16.5">
      <c r="B29" s="622"/>
      <c r="C29" s="622"/>
      <c r="D29" s="622"/>
      <c r="E29" s="622"/>
      <c r="F29" s="123"/>
      <c r="G29" s="123"/>
      <c r="H29" s="123"/>
      <c r="I29" s="123"/>
      <c r="J29" s="123"/>
      <c r="K29" s="616"/>
      <c r="L29" s="616"/>
      <c r="M29" s="616"/>
      <c r="N29" s="616"/>
      <c r="O29" s="616"/>
      <c r="P29" s="616"/>
    </row>
    <row r="30" spans="2:16" ht="21" customHeight="1">
      <c r="B30" s="622"/>
      <c r="C30" s="622"/>
      <c r="D30" s="622"/>
      <c r="E30" s="622"/>
      <c r="F30" s="123"/>
      <c r="G30" s="123"/>
      <c r="H30" s="123"/>
      <c r="I30" s="123"/>
      <c r="J30" s="123"/>
      <c r="K30" s="616"/>
      <c r="L30" s="616"/>
      <c r="M30" s="616"/>
      <c r="N30" s="616"/>
      <c r="O30" s="616"/>
      <c r="P30" s="616"/>
    </row>
    <row r="32" spans="2:16" ht="16.5" customHeight="1">
      <c r="B32" s="624" t="s">
        <v>276</v>
      </c>
      <c r="C32" s="624"/>
      <c r="D32" s="624"/>
      <c r="E32" s="124"/>
      <c r="F32" s="124"/>
      <c r="G32" s="124"/>
      <c r="H32" s="124"/>
      <c r="I32" s="124"/>
      <c r="J32" s="124"/>
      <c r="K32" s="623" t="s">
        <v>340</v>
      </c>
      <c r="L32" s="623"/>
      <c r="M32" s="623"/>
      <c r="N32" s="623"/>
      <c r="O32" s="623"/>
      <c r="P32" s="623"/>
    </row>
    <row r="33" ht="12.75" customHeight="1"/>
    <row r="34" spans="2:5" ht="15.75">
      <c r="B34" s="125"/>
      <c r="C34" s="125"/>
      <c r="D34" s="125"/>
      <c r="E34" s="125"/>
    </row>
    <row r="35" ht="15.75" hidden="1"/>
    <row r="36" spans="2:16" ht="15.75">
      <c r="B36" s="619" t="s">
        <v>229</v>
      </c>
      <c r="C36" s="619"/>
      <c r="D36" s="619"/>
      <c r="E36" s="619"/>
      <c r="F36" s="126"/>
      <c r="G36" s="126"/>
      <c r="H36" s="126"/>
      <c r="I36" s="126"/>
      <c r="K36" s="620" t="s">
        <v>230</v>
      </c>
      <c r="L36" s="620"/>
      <c r="M36" s="620"/>
      <c r="N36" s="620"/>
      <c r="O36" s="620"/>
      <c r="P36" s="620"/>
    </row>
    <row r="39" ht="15.75">
      <c r="A39" s="128" t="s">
        <v>41</v>
      </c>
    </row>
    <row r="40" spans="1:6" ht="15.75">
      <c r="A40" s="129"/>
      <c r="B40" s="130" t="s">
        <v>46</v>
      </c>
      <c r="C40" s="130"/>
      <c r="D40" s="130"/>
      <c r="E40" s="130"/>
      <c r="F40" s="130"/>
    </row>
    <row r="41" spans="1:14" ht="15.75" customHeight="1">
      <c r="A41" s="131" t="s">
        <v>25</v>
      </c>
      <c r="B41" s="618" t="s">
        <v>49</v>
      </c>
      <c r="C41" s="618"/>
      <c r="D41" s="618"/>
      <c r="E41" s="618"/>
      <c r="F41" s="618"/>
      <c r="G41" s="131"/>
      <c r="H41" s="131"/>
      <c r="I41" s="131"/>
      <c r="J41" s="131"/>
      <c r="K41" s="131"/>
      <c r="L41" s="131"/>
      <c r="M41" s="131"/>
      <c r="N41" s="131"/>
    </row>
    <row r="42" spans="1:14" ht="15" customHeight="1">
      <c r="A42" s="131"/>
      <c r="B42" s="617" t="s">
        <v>50</v>
      </c>
      <c r="C42" s="617"/>
      <c r="D42" s="617"/>
      <c r="E42" s="617"/>
      <c r="F42" s="617"/>
      <c r="G42" s="617"/>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7" t="s">
        <v>95</v>
      </c>
      <c r="B1" s="597"/>
      <c r="C1" s="597"/>
      <c r="D1" s="674" t="s">
        <v>341</v>
      </c>
      <c r="E1" s="674"/>
      <c r="F1" s="674"/>
      <c r="G1" s="674"/>
      <c r="H1" s="674"/>
      <c r="I1" s="674"/>
      <c r="J1" s="671" t="s">
        <v>342</v>
      </c>
      <c r="K1" s="672"/>
      <c r="L1" s="672"/>
    </row>
    <row r="2" spans="1:13" ht="15.75" customHeight="1">
      <c r="A2" s="673" t="s">
        <v>287</v>
      </c>
      <c r="B2" s="673"/>
      <c r="C2" s="673"/>
      <c r="D2" s="674"/>
      <c r="E2" s="674"/>
      <c r="F2" s="674"/>
      <c r="G2" s="674"/>
      <c r="H2" s="674"/>
      <c r="I2" s="674"/>
      <c r="J2" s="672" t="s">
        <v>288</v>
      </c>
      <c r="K2" s="672"/>
      <c r="L2" s="672"/>
      <c r="M2" s="133"/>
    </row>
    <row r="3" spans="1:13" ht="15.75" customHeight="1">
      <c r="A3" s="598" t="s">
        <v>239</v>
      </c>
      <c r="B3" s="598"/>
      <c r="C3" s="598"/>
      <c r="D3" s="674"/>
      <c r="E3" s="674"/>
      <c r="F3" s="674"/>
      <c r="G3" s="674"/>
      <c r="H3" s="674"/>
      <c r="I3" s="674"/>
      <c r="J3" s="671" t="s">
        <v>343</v>
      </c>
      <c r="K3" s="671"/>
      <c r="L3" s="671"/>
      <c r="M3" s="37"/>
    </row>
    <row r="4" spans="1:13" ht="15.75" customHeight="1">
      <c r="A4" s="682" t="s">
        <v>241</v>
      </c>
      <c r="B4" s="682"/>
      <c r="C4" s="682"/>
      <c r="D4" s="676"/>
      <c r="E4" s="676"/>
      <c r="F4" s="676"/>
      <c r="G4" s="676"/>
      <c r="H4" s="676"/>
      <c r="I4" s="676"/>
      <c r="J4" s="672" t="s">
        <v>289</v>
      </c>
      <c r="K4" s="672"/>
      <c r="L4" s="672"/>
      <c r="M4" s="133"/>
    </row>
    <row r="5" spans="1:13" ht="15.75">
      <c r="A5" s="134"/>
      <c r="B5" s="134"/>
      <c r="C5" s="34"/>
      <c r="D5" s="34"/>
      <c r="E5" s="34"/>
      <c r="F5" s="34"/>
      <c r="G5" s="34"/>
      <c r="H5" s="34"/>
      <c r="I5" s="34"/>
      <c r="J5" s="675" t="s">
        <v>8</v>
      </c>
      <c r="K5" s="675"/>
      <c r="L5" s="675"/>
      <c r="M5" s="133"/>
    </row>
    <row r="6" spans="1:14" ht="15.75">
      <c r="A6" s="657" t="s">
        <v>53</v>
      </c>
      <c r="B6" s="658"/>
      <c r="C6" s="629" t="s">
        <v>290</v>
      </c>
      <c r="D6" s="681" t="s">
        <v>291</v>
      </c>
      <c r="E6" s="681"/>
      <c r="F6" s="681"/>
      <c r="G6" s="681"/>
      <c r="H6" s="681"/>
      <c r="I6" s="681"/>
      <c r="J6" s="594" t="s">
        <v>93</v>
      </c>
      <c r="K6" s="594"/>
      <c r="L6" s="594"/>
      <c r="M6" s="683" t="s">
        <v>292</v>
      </c>
      <c r="N6" s="684" t="s">
        <v>293</v>
      </c>
    </row>
    <row r="7" spans="1:14" ht="15.75" customHeight="1">
      <c r="A7" s="659"/>
      <c r="B7" s="660"/>
      <c r="C7" s="629"/>
      <c r="D7" s="681" t="s">
        <v>7</v>
      </c>
      <c r="E7" s="681"/>
      <c r="F7" s="681"/>
      <c r="G7" s="681"/>
      <c r="H7" s="681"/>
      <c r="I7" s="681"/>
      <c r="J7" s="594"/>
      <c r="K7" s="594"/>
      <c r="L7" s="594"/>
      <c r="M7" s="683"/>
      <c r="N7" s="684"/>
    </row>
    <row r="8" spans="1:14" s="73" customFormat="1" ht="31.5" customHeight="1">
      <c r="A8" s="659"/>
      <c r="B8" s="660"/>
      <c r="C8" s="629"/>
      <c r="D8" s="594" t="s">
        <v>91</v>
      </c>
      <c r="E8" s="594" t="s">
        <v>92</v>
      </c>
      <c r="F8" s="594"/>
      <c r="G8" s="594"/>
      <c r="H8" s="594"/>
      <c r="I8" s="594"/>
      <c r="J8" s="594"/>
      <c r="K8" s="594"/>
      <c r="L8" s="594"/>
      <c r="M8" s="683"/>
      <c r="N8" s="684"/>
    </row>
    <row r="9" spans="1:14" s="73" customFormat="1" ht="15.75" customHeight="1">
      <c r="A9" s="659"/>
      <c r="B9" s="660"/>
      <c r="C9" s="629"/>
      <c r="D9" s="594"/>
      <c r="E9" s="594" t="s">
        <v>94</v>
      </c>
      <c r="F9" s="594" t="s">
        <v>7</v>
      </c>
      <c r="G9" s="594"/>
      <c r="H9" s="594"/>
      <c r="I9" s="594"/>
      <c r="J9" s="594" t="s">
        <v>7</v>
      </c>
      <c r="K9" s="594"/>
      <c r="L9" s="594"/>
      <c r="M9" s="683"/>
      <c r="N9" s="684"/>
    </row>
    <row r="10" spans="1:14" s="73" customFormat="1" ht="86.25" customHeight="1">
      <c r="A10" s="661"/>
      <c r="B10" s="662"/>
      <c r="C10" s="629"/>
      <c r="D10" s="594"/>
      <c r="E10" s="594"/>
      <c r="F10" s="104" t="s">
        <v>22</v>
      </c>
      <c r="G10" s="104" t="s">
        <v>24</v>
      </c>
      <c r="H10" s="104" t="s">
        <v>16</v>
      </c>
      <c r="I10" s="104" t="s">
        <v>23</v>
      </c>
      <c r="J10" s="104" t="s">
        <v>15</v>
      </c>
      <c r="K10" s="104" t="s">
        <v>20</v>
      </c>
      <c r="L10" s="104" t="s">
        <v>21</v>
      </c>
      <c r="M10" s="683"/>
      <c r="N10" s="684"/>
    </row>
    <row r="11" spans="1:32" ht="13.5" customHeight="1">
      <c r="A11" s="667" t="s">
        <v>5</v>
      </c>
      <c r="B11" s="668"/>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79" t="s">
        <v>284</v>
      </c>
      <c r="B12" s="68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7" t="s">
        <v>240</v>
      </c>
      <c r="B13" s="678"/>
      <c r="C13" s="139">
        <v>59</v>
      </c>
      <c r="D13" s="139">
        <v>43</v>
      </c>
      <c r="E13" s="139">
        <v>0</v>
      </c>
      <c r="F13" s="139">
        <v>5</v>
      </c>
      <c r="G13" s="139">
        <v>2</v>
      </c>
      <c r="H13" s="139">
        <v>7</v>
      </c>
      <c r="I13" s="139">
        <v>2</v>
      </c>
      <c r="J13" s="139">
        <v>10</v>
      </c>
      <c r="K13" s="139">
        <v>44</v>
      </c>
      <c r="L13" s="139">
        <v>5</v>
      </c>
      <c r="M13" s="136"/>
      <c r="N13" s="137"/>
    </row>
    <row r="14" spans="1:37" s="52" customFormat="1" ht="16.5" customHeight="1">
      <c r="A14" s="665" t="s">
        <v>30</v>
      </c>
      <c r="B14" s="66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03" t="s">
        <v>344</v>
      </c>
      <c r="B29" s="669"/>
      <c r="C29" s="669"/>
      <c r="D29" s="669"/>
      <c r="E29" s="158"/>
      <c r="F29" s="158"/>
      <c r="G29" s="158"/>
      <c r="H29" s="655" t="s">
        <v>294</v>
      </c>
      <c r="I29" s="655"/>
      <c r="J29" s="655"/>
      <c r="K29" s="655"/>
      <c r="L29" s="655"/>
      <c r="M29" s="159"/>
    </row>
    <row r="30" spans="1:12" ht="18.75">
      <c r="A30" s="669"/>
      <c r="B30" s="669"/>
      <c r="C30" s="669"/>
      <c r="D30" s="669"/>
      <c r="E30" s="158"/>
      <c r="F30" s="158"/>
      <c r="G30" s="158"/>
      <c r="H30" s="656" t="s">
        <v>295</v>
      </c>
      <c r="I30" s="656"/>
      <c r="J30" s="656"/>
      <c r="K30" s="656"/>
      <c r="L30" s="656"/>
    </row>
    <row r="31" spans="1:12" s="32" customFormat="1" ht="16.5" customHeight="1">
      <c r="A31" s="600"/>
      <c r="B31" s="600"/>
      <c r="C31" s="600"/>
      <c r="D31" s="600"/>
      <c r="E31" s="160"/>
      <c r="F31" s="160"/>
      <c r="G31" s="160"/>
      <c r="H31" s="601"/>
      <c r="I31" s="601"/>
      <c r="J31" s="601"/>
      <c r="K31" s="601"/>
      <c r="L31" s="601"/>
    </row>
    <row r="32" spans="1:12" ht="18.75">
      <c r="A32" s="89"/>
      <c r="B32" s="600" t="s">
        <v>276</v>
      </c>
      <c r="C32" s="600"/>
      <c r="D32" s="600"/>
      <c r="E32" s="160"/>
      <c r="F32" s="160"/>
      <c r="G32" s="160"/>
      <c r="H32" s="160"/>
      <c r="I32" s="670" t="s">
        <v>276</v>
      </c>
      <c r="J32" s="670"/>
      <c r="K32" s="67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74" t="s">
        <v>229</v>
      </c>
      <c r="B37" s="574"/>
      <c r="C37" s="574"/>
      <c r="D37" s="574"/>
      <c r="E37" s="91"/>
      <c r="F37" s="91"/>
      <c r="G37" s="91"/>
      <c r="H37" s="575" t="s">
        <v>229</v>
      </c>
      <c r="I37" s="575"/>
      <c r="J37" s="575"/>
      <c r="K37" s="575"/>
      <c r="L37" s="575"/>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64" t="s">
        <v>46</v>
      </c>
      <c r="C40" s="664"/>
      <c r="D40" s="664"/>
      <c r="E40" s="664"/>
      <c r="F40" s="664"/>
      <c r="G40" s="664"/>
      <c r="H40" s="664"/>
      <c r="I40" s="664"/>
      <c r="J40" s="664"/>
      <c r="K40" s="664"/>
      <c r="L40" s="664"/>
    </row>
    <row r="41" spans="1:12" ht="16.5" customHeight="1">
      <c r="A41" s="165"/>
      <c r="B41" s="663" t="s">
        <v>48</v>
      </c>
      <c r="C41" s="663"/>
      <c r="D41" s="663"/>
      <c r="E41" s="663"/>
      <c r="F41" s="663"/>
      <c r="G41" s="663"/>
      <c r="H41" s="663"/>
      <c r="I41" s="663"/>
      <c r="J41" s="663"/>
      <c r="K41" s="663"/>
      <c r="L41" s="663"/>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19" t="s">
        <v>117</v>
      </c>
      <c r="B1" s="719"/>
      <c r="C1" s="719"/>
      <c r="D1" s="715" t="s">
        <v>298</v>
      </c>
      <c r="E1" s="716"/>
      <c r="F1" s="716"/>
      <c r="G1" s="716"/>
      <c r="H1" s="716"/>
      <c r="I1" s="716"/>
      <c r="J1" s="716"/>
      <c r="K1" s="716"/>
      <c r="L1" s="716"/>
      <c r="M1" s="716"/>
      <c r="N1" s="716"/>
      <c r="O1" s="212"/>
      <c r="P1" s="169" t="s">
        <v>348</v>
      </c>
      <c r="Q1" s="168"/>
      <c r="R1" s="168"/>
      <c r="S1" s="168"/>
      <c r="T1" s="168"/>
      <c r="U1" s="212"/>
    </row>
    <row r="2" spans="1:21" ht="16.5" customHeight="1">
      <c r="A2" s="717" t="s">
        <v>299</v>
      </c>
      <c r="B2" s="717"/>
      <c r="C2" s="717"/>
      <c r="D2" s="716"/>
      <c r="E2" s="716"/>
      <c r="F2" s="716"/>
      <c r="G2" s="716"/>
      <c r="H2" s="716"/>
      <c r="I2" s="716"/>
      <c r="J2" s="716"/>
      <c r="K2" s="716"/>
      <c r="L2" s="716"/>
      <c r="M2" s="716"/>
      <c r="N2" s="716"/>
      <c r="O2" s="213"/>
      <c r="P2" s="708" t="s">
        <v>300</v>
      </c>
      <c r="Q2" s="708"/>
      <c r="R2" s="708"/>
      <c r="S2" s="708"/>
      <c r="T2" s="708"/>
      <c r="U2" s="213"/>
    </row>
    <row r="3" spans="1:21" ht="16.5" customHeight="1">
      <c r="A3" s="688" t="s">
        <v>301</v>
      </c>
      <c r="B3" s="688"/>
      <c r="C3" s="688"/>
      <c r="D3" s="720" t="s">
        <v>302</v>
      </c>
      <c r="E3" s="720"/>
      <c r="F3" s="720"/>
      <c r="G3" s="720"/>
      <c r="H3" s="720"/>
      <c r="I3" s="720"/>
      <c r="J3" s="720"/>
      <c r="K3" s="720"/>
      <c r="L3" s="720"/>
      <c r="M3" s="720"/>
      <c r="N3" s="720"/>
      <c r="O3" s="213"/>
      <c r="P3" s="173" t="s">
        <v>347</v>
      </c>
      <c r="Q3" s="213"/>
      <c r="R3" s="213"/>
      <c r="S3" s="213"/>
      <c r="T3" s="213"/>
      <c r="U3" s="213"/>
    </row>
    <row r="4" spans="1:21" ht="16.5" customHeight="1">
      <c r="A4" s="721" t="s">
        <v>241</v>
      </c>
      <c r="B4" s="721"/>
      <c r="C4" s="721"/>
      <c r="D4" s="697"/>
      <c r="E4" s="697"/>
      <c r="F4" s="697"/>
      <c r="G4" s="697"/>
      <c r="H4" s="697"/>
      <c r="I4" s="697"/>
      <c r="J4" s="697"/>
      <c r="K4" s="697"/>
      <c r="L4" s="697"/>
      <c r="M4" s="697"/>
      <c r="N4" s="697"/>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09" t="s">
        <v>53</v>
      </c>
      <c r="B6" s="710"/>
      <c r="C6" s="693" t="s">
        <v>118</v>
      </c>
      <c r="D6" s="718" t="s">
        <v>119</v>
      </c>
      <c r="E6" s="692"/>
      <c r="F6" s="692"/>
      <c r="G6" s="692"/>
      <c r="H6" s="692"/>
      <c r="I6" s="692"/>
      <c r="J6" s="692"/>
      <c r="K6" s="692"/>
      <c r="L6" s="692"/>
      <c r="M6" s="692"/>
      <c r="N6" s="692"/>
      <c r="O6" s="692"/>
      <c r="P6" s="692"/>
      <c r="Q6" s="692"/>
      <c r="R6" s="692"/>
      <c r="S6" s="692"/>
      <c r="T6" s="693" t="s">
        <v>120</v>
      </c>
      <c r="U6" s="216"/>
    </row>
    <row r="7" spans="1:20" s="218" customFormat="1" ht="12.75" customHeight="1">
      <c r="A7" s="711"/>
      <c r="B7" s="712"/>
      <c r="C7" s="693"/>
      <c r="D7" s="694" t="s">
        <v>115</v>
      </c>
      <c r="E7" s="692" t="s">
        <v>7</v>
      </c>
      <c r="F7" s="692"/>
      <c r="G7" s="692"/>
      <c r="H7" s="692"/>
      <c r="I7" s="692"/>
      <c r="J7" s="692"/>
      <c r="K7" s="692"/>
      <c r="L7" s="692"/>
      <c r="M7" s="692"/>
      <c r="N7" s="692"/>
      <c r="O7" s="692"/>
      <c r="P7" s="692"/>
      <c r="Q7" s="692"/>
      <c r="R7" s="692"/>
      <c r="S7" s="692"/>
      <c r="T7" s="693"/>
    </row>
    <row r="8" spans="1:21" s="218" customFormat="1" ht="43.5" customHeight="1">
      <c r="A8" s="711"/>
      <c r="B8" s="712"/>
      <c r="C8" s="693"/>
      <c r="D8" s="695"/>
      <c r="E8" s="725" t="s">
        <v>121</v>
      </c>
      <c r="F8" s="693"/>
      <c r="G8" s="693"/>
      <c r="H8" s="693" t="s">
        <v>122</v>
      </c>
      <c r="I8" s="693"/>
      <c r="J8" s="693"/>
      <c r="K8" s="693" t="s">
        <v>123</v>
      </c>
      <c r="L8" s="693"/>
      <c r="M8" s="693" t="s">
        <v>124</v>
      </c>
      <c r="N8" s="693"/>
      <c r="O8" s="693"/>
      <c r="P8" s="693" t="s">
        <v>125</v>
      </c>
      <c r="Q8" s="693" t="s">
        <v>126</v>
      </c>
      <c r="R8" s="693" t="s">
        <v>127</v>
      </c>
      <c r="S8" s="722" t="s">
        <v>128</v>
      </c>
      <c r="T8" s="693"/>
      <c r="U8" s="685" t="s">
        <v>304</v>
      </c>
    </row>
    <row r="9" spans="1:21" s="218" customFormat="1" ht="44.25" customHeight="1">
      <c r="A9" s="713"/>
      <c r="B9" s="714"/>
      <c r="C9" s="693"/>
      <c r="D9" s="696"/>
      <c r="E9" s="219" t="s">
        <v>129</v>
      </c>
      <c r="F9" s="215" t="s">
        <v>130</v>
      </c>
      <c r="G9" s="215" t="s">
        <v>305</v>
      </c>
      <c r="H9" s="215" t="s">
        <v>131</v>
      </c>
      <c r="I9" s="215" t="s">
        <v>132</v>
      </c>
      <c r="J9" s="215" t="s">
        <v>133</v>
      </c>
      <c r="K9" s="215" t="s">
        <v>130</v>
      </c>
      <c r="L9" s="215" t="s">
        <v>134</v>
      </c>
      <c r="M9" s="215" t="s">
        <v>135</v>
      </c>
      <c r="N9" s="215" t="s">
        <v>136</v>
      </c>
      <c r="O9" s="215" t="s">
        <v>306</v>
      </c>
      <c r="P9" s="693"/>
      <c r="Q9" s="693"/>
      <c r="R9" s="693"/>
      <c r="S9" s="722"/>
      <c r="T9" s="693"/>
      <c r="U9" s="686"/>
    </row>
    <row r="10" spans="1:21" s="222" customFormat="1" ht="15.75" customHeight="1">
      <c r="A10" s="689" t="s">
        <v>6</v>
      </c>
      <c r="B10" s="69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6"/>
    </row>
    <row r="11" spans="1:21" s="222" customFormat="1" ht="15.75" customHeight="1">
      <c r="A11" s="723" t="s">
        <v>284</v>
      </c>
      <c r="B11" s="72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87"/>
    </row>
    <row r="12" spans="1:21" s="222" customFormat="1" ht="15.75" customHeight="1">
      <c r="A12" s="699" t="s">
        <v>285</v>
      </c>
      <c r="B12" s="70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05" t="s">
        <v>30</v>
      </c>
      <c r="B13" s="70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1" t="s">
        <v>272</v>
      </c>
      <c r="C28" s="691"/>
      <c r="D28" s="691"/>
      <c r="E28" s="691"/>
      <c r="F28" s="181"/>
      <c r="G28" s="181"/>
      <c r="H28" s="181"/>
      <c r="I28" s="181"/>
      <c r="J28" s="181"/>
      <c r="K28" s="181" t="s">
        <v>137</v>
      </c>
      <c r="L28" s="182"/>
      <c r="M28" s="698" t="s">
        <v>307</v>
      </c>
      <c r="N28" s="698"/>
      <c r="O28" s="698"/>
      <c r="P28" s="698"/>
      <c r="Q28" s="698"/>
      <c r="R28" s="698"/>
      <c r="S28" s="698"/>
      <c r="T28" s="698"/>
    </row>
    <row r="29" spans="1:20" s="233" customFormat="1" ht="18.75" customHeight="1">
      <c r="A29" s="232"/>
      <c r="B29" s="704" t="s">
        <v>138</v>
      </c>
      <c r="C29" s="704"/>
      <c r="D29" s="704"/>
      <c r="E29" s="234"/>
      <c r="F29" s="183"/>
      <c r="G29" s="183"/>
      <c r="H29" s="183"/>
      <c r="I29" s="183"/>
      <c r="J29" s="183"/>
      <c r="K29" s="183"/>
      <c r="L29" s="182"/>
      <c r="M29" s="707" t="s">
        <v>296</v>
      </c>
      <c r="N29" s="707"/>
      <c r="O29" s="707"/>
      <c r="P29" s="707"/>
      <c r="Q29" s="707"/>
      <c r="R29" s="707"/>
      <c r="S29" s="707"/>
      <c r="T29" s="707"/>
    </row>
    <row r="30" spans="1:20" s="233" customFormat="1" ht="18.75">
      <c r="A30" s="184"/>
      <c r="B30" s="701"/>
      <c r="C30" s="701"/>
      <c r="D30" s="701"/>
      <c r="E30" s="186"/>
      <c r="F30" s="186"/>
      <c r="G30" s="186"/>
      <c r="H30" s="186"/>
      <c r="I30" s="186"/>
      <c r="J30" s="186"/>
      <c r="K30" s="186"/>
      <c r="L30" s="186"/>
      <c r="M30" s="702"/>
      <c r="N30" s="702"/>
      <c r="O30" s="702"/>
      <c r="P30" s="702"/>
      <c r="Q30" s="702"/>
      <c r="R30" s="702"/>
      <c r="S30" s="702"/>
      <c r="T30" s="70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03" t="s">
        <v>276</v>
      </c>
      <c r="C36" s="703"/>
      <c r="D36" s="703"/>
      <c r="E36" s="236"/>
      <c r="F36" s="236"/>
      <c r="G36" s="236"/>
      <c r="H36" s="236"/>
      <c r="I36" s="236"/>
      <c r="J36" s="236"/>
      <c r="K36" s="236"/>
      <c r="L36" s="236"/>
      <c r="M36" s="236"/>
      <c r="N36" s="703" t="s">
        <v>276</v>
      </c>
      <c r="O36" s="703"/>
      <c r="P36" s="703"/>
      <c r="Q36" s="703"/>
      <c r="R36" s="703"/>
      <c r="S36" s="70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74" t="s">
        <v>229</v>
      </c>
      <c r="C38" s="574"/>
      <c r="D38" s="574"/>
      <c r="E38" s="210"/>
      <c r="F38" s="210"/>
      <c r="G38" s="210"/>
      <c r="H38" s="210"/>
      <c r="I38" s="182"/>
      <c r="J38" s="182"/>
      <c r="K38" s="182"/>
      <c r="L38" s="182"/>
      <c r="M38" s="575" t="s">
        <v>230</v>
      </c>
      <c r="N38" s="575"/>
      <c r="O38" s="575"/>
      <c r="P38" s="575"/>
      <c r="Q38" s="575"/>
      <c r="R38" s="575"/>
      <c r="S38" s="575"/>
      <c r="T38" s="575"/>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9" t="s">
        <v>143</v>
      </c>
      <c r="B1" s="749"/>
      <c r="C1" s="749"/>
      <c r="D1" s="238"/>
      <c r="E1" s="754" t="s">
        <v>144</v>
      </c>
      <c r="F1" s="754"/>
      <c r="G1" s="754"/>
      <c r="H1" s="754"/>
      <c r="I1" s="754"/>
      <c r="J1" s="754"/>
      <c r="K1" s="754"/>
      <c r="L1" s="754"/>
      <c r="M1" s="754"/>
      <c r="N1" s="754"/>
      <c r="O1" s="191"/>
      <c r="P1" s="763" t="s">
        <v>346</v>
      </c>
      <c r="Q1" s="763"/>
      <c r="R1" s="763"/>
      <c r="S1" s="763"/>
      <c r="T1" s="763"/>
    </row>
    <row r="2" spans="1:20" ht="15.75" customHeight="1">
      <c r="A2" s="750" t="s">
        <v>308</v>
      </c>
      <c r="B2" s="750"/>
      <c r="C2" s="750"/>
      <c r="D2" s="750"/>
      <c r="E2" s="752" t="s">
        <v>145</v>
      </c>
      <c r="F2" s="752"/>
      <c r="G2" s="752"/>
      <c r="H2" s="752"/>
      <c r="I2" s="752"/>
      <c r="J2" s="752"/>
      <c r="K2" s="752"/>
      <c r="L2" s="752"/>
      <c r="M2" s="752"/>
      <c r="N2" s="752"/>
      <c r="O2" s="194"/>
      <c r="P2" s="766" t="s">
        <v>288</v>
      </c>
      <c r="Q2" s="766"/>
      <c r="R2" s="766"/>
      <c r="S2" s="766"/>
      <c r="T2" s="766"/>
    </row>
    <row r="3" spans="1:20" ht="17.25">
      <c r="A3" s="750" t="s">
        <v>239</v>
      </c>
      <c r="B3" s="750"/>
      <c r="C3" s="750"/>
      <c r="D3" s="239"/>
      <c r="E3" s="755" t="s">
        <v>240</v>
      </c>
      <c r="F3" s="755"/>
      <c r="G3" s="755"/>
      <c r="H3" s="755"/>
      <c r="I3" s="755"/>
      <c r="J3" s="755"/>
      <c r="K3" s="755"/>
      <c r="L3" s="755"/>
      <c r="M3" s="755"/>
      <c r="N3" s="755"/>
      <c r="O3" s="194"/>
      <c r="P3" s="767" t="s">
        <v>347</v>
      </c>
      <c r="Q3" s="767"/>
      <c r="R3" s="767"/>
      <c r="S3" s="767"/>
      <c r="T3" s="767"/>
    </row>
    <row r="4" spans="1:20" ht="18.75" customHeight="1">
      <c r="A4" s="751" t="s">
        <v>241</v>
      </c>
      <c r="B4" s="751"/>
      <c r="C4" s="751"/>
      <c r="D4" s="753"/>
      <c r="E4" s="753"/>
      <c r="F4" s="753"/>
      <c r="G4" s="753"/>
      <c r="H4" s="753"/>
      <c r="I4" s="753"/>
      <c r="J4" s="753"/>
      <c r="K4" s="753"/>
      <c r="L4" s="753"/>
      <c r="M4" s="753"/>
      <c r="N4" s="753"/>
      <c r="O4" s="195"/>
      <c r="P4" s="766" t="s">
        <v>280</v>
      </c>
      <c r="Q4" s="767"/>
      <c r="R4" s="767"/>
      <c r="S4" s="767"/>
      <c r="T4" s="767"/>
    </row>
    <row r="5" spans="1:23" ht="15">
      <c r="A5" s="208"/>
      <c r="B5" s="208"/>
      <c r="C5" s="240"/>
      <c r="D5" s="240"/>
      <c r="E5" s="208"/>
      <c r="F5" s="208"/>
      <c r="G5" s="208"/>
      <c r="H5" s="208"/>
      <c r="I5" s="208"/>
      <c r="J5" s="208"/>
      <c r="K5" s="208"/>
      <c r="L5" s="208"/>
      <c r="P5" s="762" t="s">
        <v>303</v>
      </c>
      <c r="Q5" s="762"/>
      <c r="R5" s="762"/>
      <c r="S5" s="762"/>
      <c r="T5" s="762"/>
      <c r="U5" s="241"/>
      <c r="V5" s="241"/>
      <c r="W5" s="241"/>
    </row>
    <row r="6" spans="1:23" ht="29.25" customHeight="1">
      <c r="A6" s="709" t="s">
        <v>53</v>
      </c>
      <c r="B6" s="736"/>
      <c r="C6" s="729" t="s">
        <v>2</v>
      </c>
      <c r="D6" s="768" t="s">
        <v>146</v>
      </c>
      <c r="E6" s="739"/>
      <c r="F6" s="739"/>
      <c r="G6" s="739"/>
      <c r="H6" s="739"/>
      <c r="I6" s="739"/>
      <c r="J6" s="740"/>
      <c r="K6" s="756" t="s">
        <v>147</v>
      </c>
      <c r="L6" s="757"/>
      <c r="M6" s="757"/>
      <c r="N6" s="757"/>
      <c r="O6" s="757"/>
      <c r="P6" s="757"/>
      <c r="Q6" s="757"/>
      <c r="R6" s="757"/>
      <c r="S6" s="757"/>
      <c r="T6" s="758"/>
      <c r="U6" s="242"/>
      <c r="V6" s="243"/>
      <c r="W6" s="243"/>
    </row>
    <row r="7" spans="1:20" ht="19.5" customHeight="1">
      <c r="A7" s="711"/>
      <c r="B7" s="737"/>
      <c r="C7" s="730"/>
      <c r="D7" s="739" t="s">
        <v>7</v>
      </c>
      <c r="E7" s="739"/>
      <c r="F7" s="739"/>
      <c r="G7" s="739"/>
      <c r="H7" s="739"/>
      <c r="I7" s="739"/>
      <c r="J7" s="740"/>
      <c r="K7" s="759"/>
      <c r="L7" s="760"/>
      <c r="M7" s="760"/>
      <c r="N7" s="760"/>
      <c r="O7" s="760"/>
      <c r="P7" s="760"/>
      <c r="Q7" s="760"/>
      <c r="R7" s="760"/>
      <c r="S7" s="760"/>
      <c r="T7" s="761"/>
    </row>
    <row r="8" spans="1:20" ht="33" customHeight="1">
      <c r="A8" s="711"/>
      <c r="B8" s="737"/>
      <c r="C8" s="730"/>
      <c r="D8" s="728" t="s">
        <v>148</v>
      </c>
      <c r="E8" s="735"/>
      <c r="F8" s="732" t="s">
        <v>149</v>
      </c>
      <c r="G8" s="735"/>
      <c r="H8" s="732" t="s">
        <v>150</v>
      </c>
      <c r="I8" s="735"/>
      <c r="J8" s="732" t="s">
        <v>151</v>
      </c>
      <c r="K8" s="765" t="s">
        <v>152</v>
      </c>
      <c r="L8" s="765"/>
      <c r="M8" s="765"/>
      <c r="N8" s="765" t="s">
        <v>153</v>
      </c>
      <c r="O8" s="765"/>
      <c r="P8" s="765"/>
      <c r="Q8" s="732" t="s">
        <v>154</v>
      </c>
      <c r="R8" s="764" t="s">
        <v>155</v>
      </c>
      <c r="S8" s="764" t="s">
        <v>156</v>
      </c>
      <c r="T8" s="732" t="s">
        <v>157</v>
      </c>
    </row>
    <row r="9" spans="1:20" ht="18.75" customHeight="1">
      <c r="A9" s="711"/>
      <c r="B9" s="737"/>
      <c r="C9" s="730"/>
      <c r="D9" s="728" t="s">
        <v>158</v>
      </c>
      <c r="E9" s="732" t="s">
        <v>159</v>
      </c>
      <c r="F9" s="732" t="s">
        <v>158</v>
      </c>
      <c r="G9" s="732" t="s">
        <v>159</v>
      </c>
      <c r="H9" s="732" t="s">
        <v>158</v>
      </c>
      <c r="I9" s="732" t="s">
        <v>160</v>
      </c>
      <c r="J9" s="732"/>
      <c r="K9" s="765"/>
      <c r="L9" s="765"/>
      <c r="M9" s="765"/>
      <c r="N9" s="765"/>
      <c r="O9" s="765"/>
      <c r="P9" s="765"/>
      <c r="Q9" s="732"/>
      <c r="R9" s="764"/>
      <c r="S9" s="764"/>
      <c r="T9" s="732"/>
    </row>
    <row r="10" spans="1:20" ht="23.25" customHeight="1">
      <c r="A10" s="713"/>
      <c r="B10" s="738"/>
      <c r="C10" s="731"/>
      <c r="D10" s="728"/>
      <c r="E10" s="732"/>
      <c r="F10" s="732"/>
      <c r="G10" s="732"/>
      <c r="H10" s="732"/>
      <c r="I10" s="732"/>
      <c r="J10" s="732"/>
      <c r="K10" s="244" t="s">
        <v>161</v>
      </c>
      <c r="L10" s="244" t="s">
        <v>136</v>
      </c>
      <c r="M10" s="244" t="s">
        <v>162</v>
      </c>
      <c r="N10" s="244" t="s">
        <v>161</v>
      </c>
      <c r="O10" s="244" t="s">
        <v>163</v>
      </c>
      <c r="P10" s="244" t="s">
        <v>164</v>
      </c>
      <c r="Q10" s="732"/>
      <c r="R10" s="764"/>
      <c r="S10" s="764"/>
      <c r="T10" s="732"/>
    </row>
    <row r="11" spans="1:32" s="201" customFormat="1" ht="17.25" customHeight="1">
      <c r="A11" s="733" t="s">
        <v>6</v>
      </c>
      <c r="B11" s="734"/>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1" t="s">
        <v>309</v>
      </c>
      <c r="B12" s="74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6" t="s">
        <v>285</v>
      </c>
      <c r="B13" s="74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27" t="s">
        <v>165</v>
      </c>
      <c r="B14" s="72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44" t="s">
        <v>297</v>
      </c>
      <c r="C29" s="744"/>
      <c r="D29" s="744"/>
      <c r="E29" s="744"/>
      <c r="F29" s="258"/>
      <c r="G29" s="258"/>
      <c r="H29" s="258"/>
      <c r="I29" s="258"/>
      <c r="J29" s="258"/>
      <c r="K29" s="258"/>
      <c r="L29" s="206"/>
      <c r="M29" s="743" t="s">
        <v>310</v>
      </c>
      <c r="N29" s="743"/>
      <c r="O29" s="743"/>
      <c r="P29" s="743"/>
      <c r="Q29" s="743"/>
      <c r="R29" s="743"/>
      <c r="S29" s="743"/>
      <c r="T29" s="743"/>
    </row>
    <row r="30" spans="1:20" ht="18.75" customHeight="1">
      <c r="A30" s="202"/>
      <c r="B30" s="745" t="s">
        <v>138</v>
      </c>
      <c r="C30" s="745"/>
      <c r="D30" s="745"/>
      <c r="E30" s="745"/>
      <c r="F30" s="205"/>
      <c r="G30" s="205"/>
      <c r="H30" s="205"/>
      <c r="I30" s="205"/>
      <c r="J30" s="205"/>
      <c r="K30" s="205"/>
      <c r="L30" s="206"/>
      <c r="M30" s="748" t="s">
        <v>139</v>
      </c>
      <c r="N30" s="748"/>
      <c r="O30" s="748"/>
      <c r="P30" s="748"/>
      <c r="Q30" s="748"/>
      <c r="R30" s="748"/>
      <c r="S30" s="748"/>
      <c r="T30" s="748"/>
    </row>
    <row r="31" spans="1:20" ht="18.75">
      <c r="A31" s="208"/>
      <c r="B31" s="701"/>
      <c r="C31" s="701"/>
      <c r="D31" s="701"/>
      <c r="E31" s="701"/>
      <c r="F31" s="209"/>
      <c r="G31" s="209"/>
      <c r="H31" s="209"/>
      <c r="I31" s="209"/>
      <c r="J31" s="209"/>
      <c r="K31" s="209"/>
      <c r="L31" s="209"/>
      <c r="M31" s="702"/>
      <c r="N31" s="702"/>
      <c r="O31" s="702"/>
      <c r="P31" s="702"/>
      <c r="Q31" s="702"/>
      <c r="R31" s="702"/>
      <c r="S31" s="702"/>
      <c r="T31" s="70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6" t="s">
        <v>276</v>
      </c>
      <c r="C33" s="726"/>
      <c r="D33" s="726"/>
      <c r="E33" s="726"/>
      <c r="F33" s="726"/>
      <c r="G33" s="259"/>
      <c r="H33" s="259"/>
      <c r="I33" s="259"/>
      <c r="J33" s="259"/>
      <c r="K33" s="259"/>
      <c r="L33" s="259"/>
      <c r="M33" s="259"/>
      <c r="N33" s="726" t="s">
        <v>276</v>
      </c>
      <c r="O33" s="726"/>
      <c r="P33" s="726"/>
      <c r="Q33" s="726"/>
      <c r="R33" s="726"/>
      <c r="S33" s="72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74" t="s">
        <v>229</v>
      </c>
      <c r="C35" s="574"/>
      <c r="D35" s="574"/>
      <c r="E35" s="574"/>
      <c r="F35" s="210"/>
      <c r="G35" s="210"/>
      <c r="H35" s="210"/>
      <c r="I35" s="182"/>
      <c r="J35" s="182"/>
      <c r="K35" s="182"/>
      <c r="L35" s="182"/>
      <c r="M35" s="575" t="s">
        <v>230</v>
      </c>
      <c r="N35" s="575"/>
      <c r="O35" s="575"/>
      <c r="P35" s="575"/>
      <c r="Q35" s="575"/>
      <c r="R35" s="575"/>
      <c r="S35" s="575"/>
      <c r="T35" s="575"/>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2" t="s">
        <v>168</v>
      </c>
      <c r="B1" s="772"/>
      <c r="C1" s="772"/>
      <c r="D1" s="775" t="s">
        <v>349</v>
      </c>
      <c r="E1" s="775"/>
      <c r="F1" s="775"/>
      <c r="G1" s="775"/>
      <c r="H1" s="775"/>
      <c r="I1" s="775"/>
      <c r="J1" s="776" t="s">
        <v>350</v>
      </c>
      <c r="K1" s="777"/>
      <c r="L1" s="777"/>
    </row>
    <row r="2" spans="1:12" ht="34.5" customHeight="1">
      <c r="A2" s="778" t="s">
        <v>311</v>
      </c>
      <c r="B2" s="778"/>
      <c r="C2" s="778"/>
      <c r="D2" s="775"/>
      <c r="E2" s="775"/>
      <c r="F2" s="775"/>
      <c r="G2" s="775"/>
      <c r="H2" s="775"/>
      <c r="I2" s="775"/>
      <c r="J2" s="779" t="s">
        <v>351</v>
      </c>
      <c r="K2" s="780"/>
      <c r="L2" s="780"/>
    </row>
    <row r="3" spans="1:12" ht="15" customHeight="1">
      <c r="A3" s="265" t="s">
        <v>241</v>
      </c>
      <c r="B3" s="174"/>
      <c r="C3" s="781"/>
      <c r="D3" s="781"/>
      <c r="E3" s="781"/>
      <c r="F3" s="781"/>
      <c r="G3" s="781"/>
      <c r="H3" s="781"/>
      <c r="I3" s="781"/>
      <c r="J3" s="773"/>
      <c r="K3" s="774"/>
      <c r="L3" s="774"/>
    </row>
    <row r="4" spans="1:12" ht="15.75" customHeight="1">
      <c r="A4" s="266"/>
      <c r="B4" s="266"/>
      <c r="C4" s="267"/>
      <c r="D4" s="267"/>
      <c r="E4" s="170"/>
      <c r="F4" s="170"/>
      <c r="G4" s="170"/>
      <c r="H4" s="268"/>
      <c r="I4" s="268"/>
      <c r="J4" s="769" t="s">
        <v>169</v>
      </c>
      <c r="K4" s="769"/>
      <c r="L4" s="769"/>
    </row>
    <row r="5" spans="1:12" s="269" customFormat="1" ht="28.5" customHeight="1">
      <c r="A5" s="783" t="s">
        <v>53</v>
      </c>
      <c r="B5" s="783"/>
      <c r="C5" s="693" t="s">
        <v>31</v>
      </c>
      <c r="D5" s="693" t="s">
        <v>170</v>
      </c>
      <c r="E5" s="693"/>
      <c r="F5" s="693"/>
      <c r="G5" s="693"/>
      <c r="H5" s="693" t="s">
        <v>171</v>
      </c>
      <c r="I5" s="693"/>
      <c r="J5" s="693" t="s">
        <v>172</v>
      </c>
      <c r="K5" s="693"/>
      <c r="L5" s="693"/>
    </row>
    <row r="6" spans="1:13" s="269" customFormat="1" ht="80.25" customHeight="1">
      <c r="A6" s="783"/>
      <c r="B6" s="783"/>
      <c r="C6" s="693"/>
      <c r="D6" s="215" t="s">
        <v>173</v>
      </c>
      <c r="E6" s="215" t="s">
        <v>174</v>
      </c>
      <c r="F6" s="215" t="s">
        <v>312</v>
      </c>
      <c r="G6" s="215" t="s">
        <v>175</v>
      </c>
      <c r="H6" s="215" t="s">
        <v>176</v>
      </c>
      <c r="I6" s="215" t="s">
        <v>177</v>
      </c>
      <c r="J6" s="215" t="s">
        <v>178</v>
      </c>
      <c r="K6" s="215" t="s">
        <v>179</v>
      </c>
      <c r="L6" s="215" t="s">
        <v>180</v>
      </c>
      <c r="M6" s="270"/>
    </row>
    <row r="7" spans="1:12" s="271" customFormat="1" ht="16.5" customHeight="1">
      <c r="A7" s="770" t="s">
        <v>6</v>
      </c>
      <c r="B7" s="770"/>
      <c r="C7" s="221">
        <v>1</v>
      </c>
      <c r="D7" s="221">
        <v>2</v>
      </c>
      <c r="E7" s="221">
        <v>3</v>
      </c>
      <c r="F7" s="221">
        <v>4</v>
      </c>
      <c r="G7" s="221">
        <v>5</v>
      </c>
      <c r="H7" s="221">
        <v>6</v>
      </c>
      <c r="I7" s="221">
        <v>7</v>
      </c>
      <c r="J7" s="221">
        <v>8</v>
      </c>
      <c r="K7" s="221">
        <v>9</v>
      </c>
      <c r="L7" s="221">
        <v>10</v>
      </c>
    </row>
    <row r="8" spans="1:12" s="271" customFormat="1" ht="16.5" customHeight="1">
      <c r="A8" s="786" t="s">
        <v>309</v>
      </c>
      <c r="B8" s="78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84" t="s">
        <v>285</v>
      </c>
      <c r="B9" s="785"/>
      <c r="C9" s="224">
        <v>9</v>
      </c>
      <c r="D9" s="224">
        <v>2</v>
      </c>
      <c r="E9" s="224">
        <v>2</v>
      </c>
      <c r="F9" s="224">
        <v>0</v>
      </c>
      <c r="G9" s="224">
        <v>5</v>
      </c>
      <c r="H9" s="224">
        <v>8</v>
      </c>
      <c r="I9" s="224">
        <v>0</v>
      </c>
      <c r="J9" s="224">
        <v>8</v>
      </c>
      <c r="K9" s="224">
        <v>1</v>
      </c>
      <c r="L9" s="224">
        <v>0</v>
      </c>
    </row>
    <row r="10" spans="1:12" s="271" customFormat="1" ht="16.5" customHeight="1">
      <c r="A10" s="771" t="s">
        <v>165</v>
      </c>
      <c r="B10" s="77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91" t="s">
        <v>314</v>
      </c>
      <c r="B25" s="691"/>
      <c r="C25" s="691"/>
      <c r="D25" s="691"/>
      <c r="E25" s="182"/>
      <c r="F25" s="698" t="s">
        <v>272</v>
      </c>
      <c r="G25" s="698"/>
      <c r="H25" s="698"/>
      <c r="I25" s="698"/>
      <c r="J25" s="698"/>
      <c r="K25" s="698"/>
      <c r="L25" s="698"/>
      <c r="AJ25" s="190" t="s">
        <v>270</v>
      </c>
    </row>
    <row r="26" spans="1:44" ht="15" customHeight="1">
      <c r="A26" s="704" t="s">
        <v>138</v>
      </c>
      <c r="B26" s="704"/>
      <c r="C26" s="704"/>
      <c r="D26" s="704"/>
      <c r="E26" s="183"/>
      <c r="F26" s="707" t="s">
        <v>139</v>
      </c>
      <c r="G26" s="707"/>
      <c r="H26" s="707"/>
      <c r="I26" s="707"/>
      <c r="J26" s="707"/>
      <c r="K26" s="707"/>
      <c r="L26" s="707"/>
      <c r="AR26" s="190"/>
    </row>
    <row r="27" spans="1:12" s="170" customFormat="1" ht="18.75">
      <c r="A27" s="701"/>
      <c r="B27" s="701"/>
      <c r="C27" s="701"/>
      <c r="D27" s="701"/>
      <c r="E27" s="182"/>
      <c r="F27" s="702"/>
      <c r="G27" s="702"/>
      <c r="H27" s="702"/>
      <c r="I27" s="702"/>
      <c r="J27" s="702"/>
      <c r="K27" s="702"/>
      <c r="L27" s="702"/>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2" t="s">
        <v>276</v>
      </c>
      <c r="C29" s="782"/>
      <c r="D29" s="182"/>
      <c r="E29" s="182"/>
      <c r="F29" s="182"/>
      <c r="G29" s="182"/>
      <c r="H29" s="782" t="s">
        <v>276</v>
      </c>
      <c r="I29" s="782"/>
      <c r="J29" s="78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74" t="s">
        <v>229</v>
      </c>
      <c r="B37" s="574"/>
      <c r="C37" s="574"/>
      <c r="D37" s="574"/>
      <c r="E37" s="210"/>
      <c r="F37" s="575" t="s">
        <v>230</v>
      </c>
      <c r="G37" s="575"/>
      <c r="H37" s="575"/>
      <c r="I37" s="575"/>
      <c r="J37" s="575"/>
      <c r="K37" s="575"/>
      <c r="L37" s="575"/>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5" t="s">
        <v>186</v>
      </c>
      <c r="B1" s="795"/>
      <c r="C1" s="795"/>
      <c r="D1" s="775" t="s">
        <v>352</v>
      </c>
      <c r="E1" s="775"/>
      <c r="F1" s="775"/>
      <c r="G1" s="775"/>
      <c r="H1" s="775"/>
      <c r="I1" s="170"/>
      <c r="J1" s="171" t="s">
        <v>346</v>
      </c>
      <c r="K1" s="280"/>
      <c r="L1" s="280"/>
    </row>
    <row r="2" spans="1:12" ht="15.75" customHeight="1">
      <c r="A2" s="799" t="s">
        <v>287</v>
      </c>
      <c r="B2" s="799"/>
      <c r="C2" s="799"/>
      <c r="D2" s="775"/>
      <c r="E2" s="775"/>
      <c r="F2" s="775"/>
      <c r="G2" s="775"/>
      <c r="H2" s="775"/>
      <c r="I2" s="170"/>
      <c r="J2" s="281" t="s">
        <v>288</v>
      </c>
      <c r="K2" s="281"/>
      <c r="L2" s="281"/>
    </row>
    <row r="3" spans="1:12" ht="18.75" customHeight="1">
      <c r="A3" s="717" t="s">
        <v>239</v>
      </c>
      <c r="B3" s="717"/>
      <c r="C3" s="717"/>
      <c r="D3" s="167"/>
      <c r="E3" s="167"/>
      <c r="F3" s="167"/>
      <c r="G3" s="167"/>
      <c r="H3" s="167"/>
      <c r="I3" s="170"/>
      <c r="J3" s="174" t="s">
        <v>345</v>
      </c>
      <c r="K3" s="174"/>
      <c r="L3" s="174"/>
    </row>
    <row r="4" spans="1:12" ht="15.75" customHeight="1">
      <c r="A4" s="796" t="s">
        <v>315</v>
      </c>
      <c r="B4" s="796"/>
      <c r="C4" s="796"/>
      <c r="D4" s="794"/>
      <c r="E4" s="794"/>
      <c r="F4" s="794"/>
      <c r="G4" s="794"/>
      <c r="H4" s="794"/>
      <c r="I4" s="170"/>
      <c r="J4" s="282" t="s">
        <v>280</v>
      </c>
      <c r="K4" s="282"/>
      <c r="L4" s="282"/>
    </row>
    <row r="5" spans="1:12" ht="15.75">
      <c r="A5" s="800"/>
      <c r="B5" s="800"/>
      <c r="C5" s="166"/>
      <c r="D5" s="170"/>
      <c r="E5" s="170"/>
      <c r="F5" s="170"/>
      <c r="G5" s="170"/>
      <c r="H5" s="283"/>
      <c r="I5" s="792" t="s">
        <v>316</v>
      </c>
      <c r="J5" s="792"/>
      <c r="K5" s="792"/>
      <c r="L5" s="792"/>
    </row>
    <row r="6" spans="1:12" ht="18.75" customHeight="1">
      <c r="A6" s="709" t="s">
        <v>53</v>
      </c>
      <c r="B6" s="710"/>
      <c r="C6" s="788" t="s">
        <v>187</v>
      </c>
      <c r="D6" s="705" t="s">
        <v>188</v>
      </c>
      <c r="E6" s="793"/>
      <c r="F6" s="706"/>
      <c r="G6" s="705" t="s">
        <v>189</v>
      </c>
      <c r="H6" s="793"/>
      <c r="I6" s="793"/>
      <c r="J6" s="793"/>
      <c r="K6" s="793"/>
      <c r="L6" s="706"/>
    </row>
    <row r="7" spans="1:12" ht="15.75" customHeight="1">
      <c r="A7" s="711"/>
      <c r="B7" s="712"/>
      <c r="C7" s="789"/>
      <c r="D7" s="705" t="s">
        <v>7</v>
      </c>
      <c r="E7" s="793"/>
      <c r="F7" s="706"/>
      <c r="G7" s="788" t="s">
        <v>30</v>
      </c>
      <c r="H7" s="705" t="s">
        <v>7</v>
      </c>
      <c r="I7" s="793"/>
      <c r="J7" s="793"/>
      <c r="K7" s="793"/>
      <c r="L7" s="706"/>
    </row>
    <row r="8" spans="1:12" ht="14.25" customHeight="1">
      <c r="A8" s="711"/>
      <c r="B8" s="712"/>
      <c r="C8" s="789"/>
      <c r="D8" s="788" t="s">
        <v>190</v>
      </c>
      <c r="E8" s="788" t="s">
        <v>191</v>
      </c>
      <c r="F8" s="788" t="s">
        <v>192</v>
      </c>
      <c r="G8" s="789"/>
      <c r="H8" s="788" t="s">
        <v>193</v>
      </c>
      <c r="I8" s="788" t="s">
        <v>194</v>
      </c>
      <c r="J8" s="788" t="s">
        <v>195</v>
      </c>
      <c r="K8" s="788" t="s">
        <v>196</v>
      </c>
      <c r="L8" s="788" t="s">
        <v>197</v>
      </c>
    </row>
    <row r="9" spans="1:12" ht="77.25" customHeight="1">
      <c r="A9" s="713"/>
      <c r="B9" s="714"/>
      <c r="C9" s="790"/>
      <c r="D9" s="790"/>
      <c r="E9" s="790"/>
      <c r="F9" s="790"/>
      <c r="G9" s="790"/>
      <c r="H9" s="790"/>
      <c r="I9" s="790"/>
      <c r="J9" s="790"/>
      <c r="K9" s="790"/>
      <c r="L9" s="790"/>
    </row>
    <row r="10" spans="1:12" s="271" customFormat="1" ht="16.5" customHeight="1">
      <c r="A10" s="801" t="s">
        <v>6</v>
      </c>
      <c r="B10" s="802"/>
      <c r="C10" s="220">
        <v>1</v>
      </c>
      <c r="D10" s="220">
        <v>2</v>
      </c>
      <c r="E10" s="220">
        <v>3</v>
      </c>
      <c r="F10" s="220">
        <v>4</v>
      </c>
      <c r="G10" s="220">
        <v>5</v>
      </c>
      <c r="H10" s="220">
        <v>6</v>
      </c>
      <c r="I10" s="220">
        <v>7</v>
      </c>
      <c r="J10" s="220">
        <v>8</v>
      </c>
      <c r="K10" s="221" t="s">
        <v>59</v>
      </c>
      <c r="L10" s="221" t="s">
        <v>79</v>
      </c>
    </row>
    <row r="11" spans="1:12" s="271" customFormat="1" ht="16.5" customHeight="1">
      <c r="A11" s="805" t="s">
        <v>284</v>
      </c>
      <c r="B11" s="80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3" t="s">
        <v>285</v>
      </c>
      <c r="B12" s="804"/>
      <c r="C12" s="224">
        <v>12</v>
      </c>
      <c r="D12" s="224">
        <v>0</v>
      </c>
      <c r="E12" s="224">
        <v>1</v>
      </c>
      <c r="F12" s="224">
        <v>11</v>
      </c>
      <c r="G12" s="224">
        <v>10</v>
      </c>
      <c r="H12" s="224">
        <v>0</v>
      </c>
      <c r="I12" s="224">
        <v>0</v>
      </c>
      <c r="J12" s="224">
        <v>0</v>
      </c>
      <c r="K12" s="224">
        <v>6</v>
      </c>
      <c r="L12" s="224">
        <v>4</v>
      </c>
    </row>
    <row r="13" spans="1:32" s="271" customFormat="1" ht="16.5" customHeight="1">
      <c r="A13" s="797" t="s">
        <v>30</v>
      </c>
      <c r="B13" s="79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1" t="s">
        <v>272</v>
      </c>
      <c r="B28" s="691"/>
      <c r="C28" s="691"/>
      <c r="D28" s="691"/>
      <c r="E28" s="691"/>
      <c r="F28" s="182"/>
      <c r="G28" s="181"/>
      <c r="H28" s="294" t="s">
        <v>317</v>
      </c>
      <c r="I28" s="295"/>
      <c r="J28" s="295"/>
      <c r="K28" s="295"/>
      <c r="L28" s="295"/>
      <c r="AG28" s="233" t="s">
        <v>273</v>
      </c>
      <c r="AI28" s="190">
        <f>82/88</f>
        <v>0.9318181818181818</v>
      </c>
    </row>
    <row r="29" spans="1:12" ht="15" customHeight="1">
      <c r="A29" s="704" t="s">
        <v>4</v>
      </c>
      <c r="B29" s="704"/>
      <c r="C29" s="704"/>
      <c r="D29" s="704"/>
      <c r="E29" s="704"/>
      <c r="F29" s="182"/>
      <c r="G29" s="183"/>
      <c r="H29" s="707" t="s">
        <v>139</v>
      </c>
      <c r="I29" s="707"/>
      <c r="J29" s="707"/>
      <c r="K29" s="707"/>
      <c r="L29" s="707"/>
    </row>
    <row r="30" spans="1:14" s="170" customFormat="1" ht="18.75">
      <c r="A30" s="701"/>
      <c r="B30" s="701"/>
      <c r="C30" s="701"/>
      <c r="D30" s="701"/>
      <c r="E30" s="701"/>
      <c r="F30" s="296"/>
      <c r="G30" s="182"/>
      <c r="H30" s="702"/>
      <c r="I30" s="702"/>
      <c r="J30" s="702"/>
      <c r="K30" s="702"/>
      <c r="L30" s="702"/>
      <c r="M30" s="297"/>
      <c r="N30" s="297"/>
    </row>
    <row r="31" spans="1:12" ht="18">
      <c r="A31" s="182"/>
      <c r="B31" s="182"/>
      <c r="C31" s="182"/>
      <c r="D31" s="182"/>
      <c r="E31" s="182"/>
      <c r="F31" s="182"/>
      <c r="G31" s="182"/>
      <c r="H31" s="182"/>
      <c r="I31" s="182"/>
      <c r="J31" s="182"/>
      <c r="K31" s="182"/>
      <c r="L31" s="298"/>
    </row>
    <row r="32" spans="1:12" ht="18">
      <c r="A32" s="182"/>
      <c r="B32" s="782" t="s">
        <v>276</v>
      </c>
      <c r="C32" s="782"/>
      <c r="D32" s="782"/>
      <c r="E32" s="782"/>
      <c r="F32" s="182"/>
      <c r="G32" s="182"/>
      <c r="H32" s="182"/>
      <c r="I32" s="782" t="s">
        <v>276</v>
      </c>
      <c r="J32" s="782"/>
      <c r="K32" s="782"/>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1" t="s">
        <v>198</v>
      </c>
      <c r="C40" s="791"/>
      <c r="D40" s="791"/>
      <c r="E40" s="791"/>
      <c r="F40" s="791"/>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74" t="s">
        <v>318</v>
      </c>
      <c r="B43" s="574"/>
      <c r="C43" s="574"/>
      <c r="D43" s="574"/>
      <c r="E43" s="574"/>
      <c r="F43" s="182"/>
      <c r="G43" s="301"/>
      <c r="H43" s="575" t="s">
        <v>230</v>
      </c>
      <c r="I43" s="575"/>
      <c r="J43" s="575"/>
      <c r="K43" s="575"/>
      <c r="L43" s="575"/>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19" t="s">
        <v>201</v>
      </c>
      <c r="B1" s="719"/>
      <c r="C1" s="719"/>
      <c r="D1" s="719"/>
      <c r="E1" s="306"/>
      <c r="F1" s="715" t="s">
        <v>353</v>
      </c>
      <c r="G1" s="715"/>
      <c r="H1" s="715"/>
      <c r="I1" s="715"/>
      <c r="J1" s="715"/>
      <c r="K1" s="715"/>
      <c r="L1" s="715"/>
      <c r="M1" s="715"/>
      <c r="N1" s="715"/>
      <c r="O1" s="715"/>
      <c r="P1" s="307" t="s">
        <v>277</v>
      </c>
      <c r="Q1" s="308"/>
      <c r="R1" s="308"/>
      <c r="S1" s="308"/>
      <c r="T1" s="308"/>
    </row>
    <row r="2" spans="1:20" s="177" customFormat="1" ht="20.25" customHeight="1">
      <c r="A2" s="820" t="s">
        <v>287</v>
      </c>
      <c r="B2" s="820"/>
      <c r="C2" s="820"/>
      <c r="D2" s="820"/>
      <c r="E2" s="306"/>
      <c r="F2" s="715"/>
      <c r="G2" s="715"/>
      <c r="H2" s="715"/>
      <c r="I2" s="715"/>
      <c r="J2" s="715"/>
      <c r="K2" s="715"/>
      <c r="L2" s="715"/>
      <c r="M2" s="715"/>
      <c r="N2" s="715"/>
      <c r="O2" s="715"/>
      <c r="P2" s="308" t="s">
        <v>319</v>
      </c>
      <c r="Q2" s="308"/>
      <c r="R2" s="308"/>
      <c r="S2" s="308"/>
      <c r="T2" s="308"/>
    </row>
    <row r="3" spans="1:20" s="177" customFormat="1" ht="15" customHeight="1">
      <c r="A3" s="820" t="s">
        <v>239</v>
      </c>
      <c r="B3" s="820"/>
      <c r="C3" s="820"/>
      <c r="D3" s="820"/>
      <c r="E3" s="306"/>
      <c r="F3" s="715"/>
      <c r="G3" s="715"/>
      <c r="H3" s="715"/>
      <c r="I3" s="715"/>
      <c r="J3" s="715"/>
      <c r="K3" s="715"/>
      <c r="L3" s="715"/>
      <c r="M3" s="715"/>
      <c r="N3" s="715"/>
      <c r="O3" s="715"/>
      <c r="P3" s="307" t="s">
        <v>345</v>
      </c>
      <c r="Q3" s="307"/>
      <c r="R3" s="307"/>
      <c r="S3" s="309"/>
      <c r="T3" s="309"/>
    </row>
    <row r="4" spans="1:20" s="177" customFormat="1" ht="15.75" customHeight="1">
      <c r="A4" s="816" t="s">
        <v>320</v>
      </c>
      <c r="B4" s="816"/>
      <c r="C4" s="816"/>
      <c r="D4" s="816"/>
      <c r="E4" s="307"/>
      <c r="F4" s="715"/>
      <c r="G4" s="715"/>
      <c r="H4" s="715"/>
      <c r="I4" s="715"/>
      <c r="J4" s="715"/>
      <c r="K4" s="715"/>
      <c r="L4" s="715"/>
      <c r="M4" s="715"/>
      <c r="N4" s="715"/>
      <c r="O4" s="715"/>
      <c r="P4" s="308" t="s">
        <v>289</v>
      </c>
      <c r="Q4" s="307"/>
      <c r="R4" s="307"/>
      <c r="S4" s="309"/>
      <c r="T4" s="309"/>
    </row>
    <row r="5" spans="1:18" s="177" customFormat="1" ht="24" customHeight="1">
      <c r="A5" s="310"/>
      <c r="B5" s="310"/>
      <c r="C5" s="310"/>
      <c r="F5" s="825"/>
      <c r="G5" s="825"/>
      <c r="H5" s="825"/>
      <c r="I5" s="825"/>
      <c r="J5" s="825"/>
      <c r="K5" s="825"/>
      <c r="L5" s="825"/>
      <c r="M5" s="825"/>
      <c r="N5" s="825"/>
      <c r="O5" s="825"/>
      <c r="P5" s="311" t="s">
        <v>321</v>
      </c>
      <c r="Q5" s="312"/>
      <c r="R5" s="312"/>
    </row>
    <row r="6" spans="1:20" s="313" customFormat="1" ht="21.75" customHeight="1">
      <c r="A6" s="807" t="s">
        <v>53</v>
      </c>
      <c r="B6" s="808"/>
      <c r="C6" s="722" t="s">
        <v>31</v>
      </c>
      <c r="D6" s="725"/>
      <c r="E6" s="722" t="s">
        <v>7</v>
      </c>
      <c r="F6" s="819"/>
      <c r="G6" s="819"/>
      <c r="H6" s="819"/>
      <c r="I6" s="819"/>
      <c r="J6" s="819"/>
      <c r="K6" s="819"/>
      <c r="L6" s="819"/>
      <c r="M6" s="819"/>
      <c r="N6" s="819"/>
      <c r="O6" s="819"/>
      <c r="P6" s="819"/>
      <c r="Q6" s="819"/>
      <c r="R6" s="819"/>
      <c r="S6" s="819"/>
      <c r="T6" s="725"/>
    </row>
    <row r="7" spans="1:21" s="313" customFormat="1" ht="22.5" customHeight="1">
      <c r="A7" s="809"/>
      <c r="B7" s="810"/>
      <c r="C7" s="694" t="s">
        <v>322</v>
      </c>
      <c r="D7" s="694" t="s">
        <v>323</v>
      </c>
      <c r="E7" s="722" t="s">
        <v>202</v>
      </c>
      <c r="F7" s="826"/>
      <c r="G7" s="826"/>
      <c r="H7" s="826"/>
      <c r="I7" s="826"/>
      <c r="J7" s="826"/>
      <c r="K7" s="826"/>
      <c r="L7" s="827"/>
      <c r="M7" s="722" t="s">
        <v>324</v>
      </c>
      <c r="N7" s="819"/>
      <c r="O7" s="819"/>
      <c r="P7" s="819"/>
      <c r="Q7" s="819"/>
      <c r="R7" s="819"/>
      <c r="S7" s="819"/>
      <c r="T7" s="725"/>
      <c r="U7" s="314"/>
    </row>
    <row r="8" spans="1:20" s="313" customFormat="1" ht="42.75" customHeight="1">
      <c r="A8" s="809"/>
      <c r="B8" s="810"/>
      <c r="C8" s="695"/>
      <c r="D8" s="695"/>
      <c r="E8" s="693" t="s">
        <v>325</v>
      </c>
      <c r="F8" s="693"/>
      <c r="G8" s="722" t="s">
        <v>326</v>
      </c>
      <c r="H8" s="819"/>
      <c r="I8" s="819"/>
      <c r="J8" s="819"/>
      <c r="K8" s="819"/>
      <c r="L8" s="725"/>
      <c r="M8" s="693" t="s">
        <v>327</v>
      </c>
      <c r="N8" s="693"/>
      <c r="O8" s="722" t="s">
        <v>326</v>
      </c>
      <c r="P8" s="819"/>
      <c r="Q8" s="819"/>
      <c r="R8" s="819"/>
      <c r="S8" s="819"/>
      <c r="T8" s="725"/>
    </row>
    <row r="9" spans="1:20" s="313" customFormat="1" ht="35.25" customHeight="1">
      <c r="A9" s="809"/>
      <c r="B9" s="810"/>
      <c r="C9" s="695"/>
      <c r="D9" s="695"/>
      <c r="E9" s="694" t="s">
        <v>203</v>
      </c>
      <c r="F9" s="694" t="s">
        <v>204</v>
      </c>
      <c r="G9" s="811" t="s">
        <v>205</v>
      </c>
      <c r="H9" s="812"/>
      <c r="I9" s="811" t="s">
        <v>206</v>
      </c>
      <c r="J9" s="812"/>
      <c r="K9" s="811" t="s">
        <v>207</v>
      </c>
      <c r="L9" s="812"/>
      <c r="M9" s="694" t="s">
        <v>208</v>
      </c>
      <c r="N9" s="694" t="s">
        <v>204</v>
      </c>
      <c r="O9" s="811" t="s">
        <v>205</v>
      </c>
      <c r="P9" s="812"/>
      <c r="Q9" s="811" t="s">
        <v>209</v>
      </c>
      <c r="R9" s="812"/>
      <c r="S9" s="811" t="s">
        <v>210</v>
      </c>
      <c r="T9" s="812"/>
    </row>
    <row r="10" spans="1:20" s="313" customFormat="1" ht="25.5" customHeight="1">
      <c r="A10" s="811"/>
      <c r="B10" s="812"/>
      <c r="C10" s="696"/>
      <c r="D10" s="696"/>
      <c r="E10" s="696"/>
      <c r="F10" s="696"/>
      <c r="G10" s="215" t="s">
        <v>208</v>
      </c>
      <c r="H10" s="215" t="s">
        <v>204</v>
      </c>
      <c r="I10" s="219" t="s">
        <v>208</v>
      </c>
      <c r="J10" s="215" t="s">
        <v>204</v>
      </c>
      <c r="K10" s="219" t="s">
        <v>208</v>
      </c>
      <c r="L10" s="215" t="s">
        <v>204</v>
      </c>
      <c r="M10" s="696"/>
      <c r="N10" s="696"/>
      <c r="O10" s="215" t="s">
        <v>208</v>
      </c>
      <c r="P10" s="215" t="s">
        <v>204</v>
      </c>
      <c r="Q10" s="219" t="s">
        <v>208</v>
      </c>
      <c r="R10" s="215" t="s">
        <v>204</v>
      </c>
      <c r="S10" s="219" t="s">
        <v>208</v>
      </c>
      <c r="T10" s="215" t="s">
        <v>204</v>
      </c>
    </row>
    <row r="11" spans="1:32" s="222" customFormat="1" ht="12.75">
      <c r="A11" s="817" t="s">
        <v>6</v>
      </c>
      <c r="B11" s="818"/>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23" t="s">
        <v>309</v>
      </c>
      <c r="B12" s="82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1" t="s">
        <v>285</v>
      </c>
      <c r="B13" s="82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13" t="s">
        <v>30</v>
      </c>
      <c r="B14" s="814"/>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91" t="s">
        <v>272</v>
      </c>
      <c r="C29" s="691"/>
      <c r="D29" s="691"/>
      <c r="E29" s="691"/>
      <c r="F29" s="691"/>
      <c r="G29" s="691"/>
      <c r="H29" s="181"/>
      <c r="I29" s="181"/>
      <c r="J29" s="182"/>
      <c r="K29" s="181"/>
      <c r="L29" s="698" t="s">
        <v>272</v>
      </c>
      <c r="M29" s="698"/>
      <c r="N29" s="698"/>
      <c r="O29" s="698"/>
      <c r="P29" s="698"/>
      <c r="Q29" s="698"/>
      <c r="R29" s="698"/>
      <c r="S29" s="698"/>
      <c r="T29" s="698"/>
    </row>
    <row r="30" spans="1:20" ht="15" customHeight="1">
      <c r="A30" s="180"/>
      <c r="B30" s="704" t="s">
        <v>35</v>
      </c>
      <c r="C30" s="704"/>
      <c r="D30" s="704"/>
      <c r="E30" s="704"/>
      <c r="F30" s="704"/>
      <c r="G30" s="704"/>
      <c r="H30" s="183"/>
      <c r="I30" s="183"/>
      <c r="J30" s="183"/>
      <c r="K30" s="183"/>
      <c r="L30" s="707" t="s">
        <v>228</v>
      </c>
      <c r="M30" s="707"/>
      <c r="N30" s="707"/>
      <c r="O30" s="707"/>
      <c r="P30" s="707"/>
      <c r="Q30" s="707"/>
      <c r="R30" s="707"/>
      <c r="S30" s="707"/>
      <c r="T30" s="707"/>
    </row>
    <row r="31" spans="1:20" s="320" customFormat="1" ht="18.75">
      <c r="A31" s="318"/>
      <c r="B31" s="701"/>
      <c r="C31" s="701"/>
      <c r="D31" s="701"/>
      <c r="E31" s="701"/>
      <c r="F31" s="701"/>
      <c r="G31" s="319"/>
      <c r="H31" s="319"/>
      <c r="I31" s="319"/>
      <c r="J31" s="319"/>
      <c r="K31" s="319"/>
      <c r="L31" s="702"/>
      <c r="M31" s="702"/>
      <c r="N31" s="702"/>
      <c r="O31" s="702"/>
      <c r="P31" s="702"/>
      <c r="Q31" s="702"/>
      <c r="R31" s="702"/>
      <c r="S31" s="702"/>
      <c r="T31" s="70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5" t="s">
        <v>276</v>
      </c>
      <c r="C33" s="815"/>
      <c r="D33" s="815"/>
      <c r="E33" s="815"/>
      <c r="F33" s="815"/>
      <c r="G33" s="321"/>
      <c r="H33" s="321"/>
      <c r="I33" s="321"/>
      <c r="J33" s="321"/>
      <c r="K33" s="321"/>
      <c r="L33" s="321"/>
      <c r="M33" s="321"/>
      <c r="N33" s="321"/>
      <c r="O33" s="815" t="s">
        <v>276</v>
      </c>
      <c r="P33" s="815"/>
      <c r="Q33" s="815"/>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74" t="s">
        <v>229</v>
      </c>
      <c r="C39" s="574"/>
      <c r="D39" s="574"/>
      <c r="E39" s="574"/>
      <c r="F39" s="574"/>
      <c r="G39" s="574"/>
      <c r="H39" s="182"/>
      <c r="I39" s="182"/>
      <c r="J39" s="182"/>
      <c r="K39" s="182"/>
      <c r="L39" s="575" t="s">
        <v>230</v>
      </c>
      <c r="M39" s="575"/>
      <c r="N39" s="575"/>
      <c r="O39" s="575"/>
      <c r="P39" s="575"/>
      <c r="Q39" s="575"/>
      <c r="R39" s="575"/>
      <c r="S39" s="575"/>
      <c r="T39" s="575"/>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E7:L7"/>
    <mergeCell ref="Q9:R9"/>
    <mergeCell ref="O33:Q33"/>
    <mergeCell ref="A1:D1"/>
    <mergeCell ref="D7:D10"/>
    <mergeCell ref="E9:E10"/>
    <mergeCell ref="C6:D6"/>
    <mergeCell ref="O9:P9"/>
    <mergeCell ref="A3:D3"/>
    <mergeCell ref="E6:T6"/>
    <mergeCell ref="C7:C10"/>
    <mergeCell ref="N9:N10"/>
    <mergeCell ref="F1:O4"/>
    <mergeCell ref="A2:D2"/>
    <mergeCell ref="G8:L8"/>
    <mergeCell ref="K9:L9"/>
    <mergeCell ref="A13:B13"/>
    <mergeCell ref="A12:B12"/>
    <mergeCell ref="G9:H9"/>
    <mergeCell ref="F5:O5"/>
    <mergeCell ref="M7:T7"/>
    <mergeCell ref="B30:G30"/>
    <mergeCell ref="A4:D4"/>
    <mergeCell ref="M9:M10"/>
    <mergeCell ref="A11:B11"/>
    <mergeCell ref="S9:T9"/>
    <mergeCell ref="M8:N8"/>
    <mergeCell ref="I9:J9"/>
    <mergeCell ref="E8:F8"/>
    <mergeCell ref="F9:F10"/>
    <mergeCell ref="O8:T8"/>
    <mergeCell ref="B29:G29"/>
    <mergeCell ref="A6:B10"/>
    <mergeCell ref="B39:G39"/>
    <mergeCell ref="L31:T31"/>
    <mergeCell ref="L29:T29"/>
    <mergeCell ref="L30:T30"/>
    <mergeCell ref="A14:B14"/>
    <mergeCell ref="B31:F31"/>
    <mergeCell ref="B33:F33"/>
    <mergeCell ref="L39:T3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2017-02-06T17:05:06Z</cp:lastPrinted>
  <dcterms:created xsi:type="dcterms:W3CDTF">2004-03-07T02:36:29Z</dcterms:created>
  <dcterms:modified xsi:type="dcterms:W3CDTF">2017-02-06T09:15:14Z</dcterms:modified>
  <cp:category/>
  <cp:version/>
  <cp:contentType/>
  <cp:contentStatus/>
</cp:coreProperties>
</file>